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smin\Desktop\Objava 22.4.2025\"/>
    </mc:Choice>
  </mc:AlternateContent>
  <xr:revisionPtr revIDLastSave="0" documentId="8_{BCFE8B1B-7EFE-4DF9-A76A-0FD94CA23AB7}" xr6:coauthVersionLast="47" xr6:coauthVersionMax="47" xr10:uidLastSave="{00000000-0000-0000-0000-000000000000}"/>
  <bookViews>
    <workbookView xWindow="-120" yWindow="-120" windowWidth="19440" windowHeight="15000" tabRatio="740" firstSheet="2" activeTab="3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IND" sheetId="8" r:id="rId6"/>
    <sheet name="IPK" sheetId="9" r:id="rId7"/>
    <sheet name="ZB" sheetId="18" r:id="rId8"/>
  </sheets>
  <externalReferences>
    <externalReference r:id="rId9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7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7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7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8" i="6" l="1"/>
  <c r="J140" i="6"/>
  <c r="I89" i="6"/>
  <c r="I88" i="6"/>
  <c r="I79" i="6"/>
  <c r="I143" i="5"/>
  <c r="AG23" i="9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J189" i="6"/>
  <c r="E189" i="6"/>
  <c r="E9" i="6"/>
  <c r="E7" i="6"/>
  <c r="E5" i="6"/>
  <c r="E3" i="6"/>
  <c r="E1" i="6"/>
  <c r="J151" i="5"/>
  <c r="E151" i="5"/>
  <c r="J115" i="8"/>
  <c r="J96" i="8"/>
  <c r="J61" i="8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D161" i="6" s="1"/>
  <c r="I161" i="6"/>
  <c r="C161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I146" i="6"/>
  <c r="D146" i="6"/>
  <c r="C146" i="6"/>
  <c r="D145" i="6"/>
  <c r="C145" i="6"/>
  <c r="I144" i="6"/>
  <c r="C144" i="6" s="1"/>
  <c r="D144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/>
  <c r="D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D31" i="6"/>
  <c r="C31" i="6"/>
  <c r="D30" i="6"/>
  <c r="C30" i="6"/>
  <c r="D29" i="6"/>
  <c r="C29" i="6"/>
  <c r="J28" i="6" a="1"/>
  <c r="J28" i="6" s="1"/>
  <c r="I28" i="6" a="1"/>
  <c r="I28" i="6"/>
  <c r="D28" i="6"/>
  <c r="C28" i="6"/>
  <c r="D27" i="6"/>
  <c r="C27" i="6"/>
  <c r="D26" i="6"/>
  <c r="C26" i="6"/>
  <c r="D25" i="6"/>
  <c r="C25" i="6"/>
  <c r="J24" i="6" a="1"/>
  <c r="J24" i="6" s="1"/>
  <c r="I24" i="6" a="1"/>
  <c r="I24" i="6"/>
  <c r="C24" i="6" s="1"/>
  <c r="D24" i="6"/>
  <c r="D23" i="6"/>
  <c r="C23" i="6"/>
  <c r="D22" i="6"/>
  <c r="C22" i="6"/>
  <c r="D21" i="6"/>
  <c r="C21" i="6"/>
  <c r="J20" i="6" a="1"/>
  <c r="J20" i="6" s="1"/>
  <c r="J19" i="6" s="1"/>
  <c r="D19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I130" i="5" l="1"/>
  <c r="C130" i="5" s="1"/>
  <c r="K116" i="8"/>
  <c r="D116" i="8" s="1"/>
  <c r="J81" i="6"/>
  <c r="D81" i="6" s="1"/>
  <c r="I32" i="6"/>
  <c r="C32" i="6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K45" i="9"/>
  <c r="AE45" i="9"/>
  <c r="I116" i="5"/>
  <c r="D20" i="6"/>
  <c r="I81" i="6"/>
  <c r="C86" i="6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K119" i="8" l="1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M41" i="9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I142" i="6" l="1"/>
  <c r="C142" i="6" s="1"/>
  <c r="AC53" i="9"/>
  <c r="P53" i="9" s="1"/>
  <c r="P54" i="9" s="1"/>
  <c r="C80" i="6"/>
  <c r="M54" i="9"/>
  <c r="Q54" i="9"/>
  <c r="S54" i="9"/>
  <c r="O41" i="9"/>
  <c r="AB53" i="9"/>
  <c r="O53" i="9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/>
  <c r="C149" i="5" s="1"/>
  <c r="AG41" i="9"/>
  <c r="T41" i="9" s="1"/>
  <c r="R41" i="9"/>
  <c r="AE53" i="9"/>
  <c r="K53" i="9"/>
  <c r="K54" i="9" s="1"/>
  <c r="J147" i="5"/>
  <c r="D147" i="5" s="1"/>
  <c r="D145" i="5"/>
  <c r="I158" i="6"/>
  <c r="B59" i="3"/>
  <c r="J155" i="6"/>
  <c r="D142" i="6"/>
  <c r="J156" i="6"/>
  <c r="D156" i="6" s="1"/>
  <c r="D148" i="5" l="1"/>
  <c r="D149" i="5" s="1"/>
  <c r="I159" i="6"/>
  <c r="C159" i="6" s="1"/>
  <c r="J158" i="6"/>
  <c r="D155" i="6"/>
  <c r="J159" i="6"/>
  <c r="D159" i="6" s="1"/>
  <c r="B41" i="3"/>
  <c r="C158" i="6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<sst xmlns="http://schemas.openxmlformats.org/spreadsheetml/2006/main" count="4036" uniqueCount="2597">
  <si>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</si>
  <si>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</si>
  <si>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</si>
  <si>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</si>
  <si>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</si>
  <si>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</si>
  <si>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</si>
  <si>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</si>
  <si>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</si>
  <si>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</si>
  <si>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</si>
  <si>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</si>
  <si>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</si>
  <si>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</si>
  <si>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</si>
  <si>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</si>
  <si>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</si>
  <si>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</si>
  <si>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</si>
  <si>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</si>
  <si>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</si>
  <si>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</si>
  <si>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</si>
  <si>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</si>
  <si>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</si>
  <si>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</si>
  <si>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</si>
  <si>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</si>
  <si>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</si>
  <si>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</si>
  <si>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</si>
  <si>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</si>
  <si>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</si>
  <si>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</si>
  <si>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</si>
  <si>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</si>
  <si>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</si>
  <si>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</si>
  <si>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</si>
  <si>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</si>
  <si>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</si>
  <si>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</si>
  <si>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</si>
  <si>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</si>
  <si>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</si>
  <si>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</si>
  <si>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</si>
  <si>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</si>
  <si>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</si>
  <si>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</si>
  <si>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</si>
  <si>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</si>
  <si>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</si>
  <si>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</si>
  <si>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</si>
  <si>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</si>
  <si>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</si>
  <si>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</si>
  <si>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</si>
  <si>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</si>
  <si>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</si>
  <si>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</si>
  <si>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</si>
  <si>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</si>
  <si>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</si>
  <si>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</si>
  <si>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</si>
  <si>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</si>
  <si>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</si>
  <si>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</si>
  <si>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</si>
  <si>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</si>
  <si>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</si>
  <si>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</si>
  <si>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</si>
  <si>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</si>
  <si>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</si>
  <si>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</si>
  <si>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</si>
  <si>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</si>
  <si>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</si>
  <si>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</si>
  <si>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</si>
  <si>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</si>
  <si>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</si>
  <si>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</si>
  <si>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</si>
  <si>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</si>
  <si>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</si>
  <si>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</si>
  <si>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</si>
  <si>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</si>
  <si>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</si>
  <si>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</si>
  <si>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</si>
  <si>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</si>
  <si>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</si>
  <si>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</si>
  <si>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</si>
  <si>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</si>
  <si>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</si>
  <si>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</si>
  <si>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</si>
  <si>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</si>
  <si>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</si>
  <si>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</si>
  <si>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</si>
  <si>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</si>
  <si>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</si>
  <si>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</si>
  <si>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</si>
  <si>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</si>
  <si>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</si>
  <si>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</si>
  <si>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</si>
  <si>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</si>
  <si>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</si>
  <si>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</si>
  <si>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</si>
  <si>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</si>
  <si>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</si>
  <si>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</si>
  <si>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</si>
  <si>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</si>
  <si>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</si>
  <si>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</si>
  <si>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</si>
  <si>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</si>
  <si>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</si>
  <si>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</si>
  <si>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</si>
  <si>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</si>
  <si>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</si>
  <si>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</si>
  <si>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</si>
  <si>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</si>
  <si>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</si>
  <si>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</si>
  <si>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</si>
  <si>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</si>
  <si>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</si>
  <si>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</si>
  <si>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</si>
  <si>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</si>
  <si>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</si>
  <si>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</si>
  <si>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</si>
  <si>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</si>
  <si>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</si>
  <si>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</si>
  <si>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</si>
  <si>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</si>
  <si>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</si>
  <si>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</si>
  <si>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</si>
  <si>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</si>
  <si>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</si>
  <si>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</si>
  <si>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</si>
  <si>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</si>
  <si>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</si>
  <si>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</si>
  <si>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</si>
  <si>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</si>
  <si>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</si>
  <si>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</si>
  <si>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</si>
  <si>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</si>
  <si>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</si>
  <si>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</si>
  <si>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</si>
  <si>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</si>
  <si>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</si>
  <si>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</si>
  <si>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</si>
  <si>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</si>
  <si>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</si>
  <si>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</si>
  <si>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</si>
  <si>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</si>
  <si>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</si>
  <si>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</si>
  <si>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</si>
  <si>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</si>
  <si>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</si>
  <si>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</si>
  <si>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</si>
  <si>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</si>
  <si>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</si>
  <si>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</si>
  <si>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</si>
  <si>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</si>
  <si>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</si>
  <si>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</si>
  <si>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</si>
  <si>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</si>
  <si>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</si>
  <si>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</si>
  <si>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</si>
  <si>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</si>
  <si>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</si>
  <si>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</si>
  <si>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</si>
  <si>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</si>
  <si>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</si>
  <si>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</si>
  <si>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</si>
  <si>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</si>
  <si>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</si>
  <si>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</si>
  <si>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</si>
  <si>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</si>
  <si>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</si>
  <si>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</si>
  <si>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</si>
  <si>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</si>
  <si>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</si>
  <si>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</si>
  <si>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</si>
  <si>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</si>
  <si>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</si>
  <si>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</si>
  <si>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</si>
  <si>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</si>
  <si>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</si>
  <si>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</si>
  <si>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</si>
  <si>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</si>
  <si>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</si>
  <si>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</si>
  <si>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</si>
  <si>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</si>
  <si>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</si>
  <si>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</si>
  <si>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</si>
  <si>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</si>
  <si>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</si>
  <si>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</si>
  <si>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</si>
  <si>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</si>
  <si>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</si>
  <si>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</si>
  <si>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</si>
  <si>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</si>
  <si>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</si>
  <si>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</si>
  <si>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</si>
  <si>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</si>
  <si>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</si>
  <si>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</si>
  <si>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</si>
  <si>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</si>
  <si>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</si>
  <si>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</si>
  <si>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</si>
  <si>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</si>
  <si>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</si>
  <si>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</si>
  <si>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</si>
  <si>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</si>
  <si>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</si>
  <si>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</si>
  <si>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</si>
  <si>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</si>
  <si>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</si>
  <si>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</si>
  <si>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</si>
  <si>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</si>
  <si>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</si>
  <si>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</si>
  <si>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</si>
  <si>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</si>
  <si>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</si>
  <si>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</si>
  <si>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</si>
  <si>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</si>
  <si>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</si>
  <si>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</si>
  <si>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</si>
  <si>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</si>
  <si>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</si>
  <si>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</si>
  <si>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</si>
  <si>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</si>
  <si>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</si>
  <si>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</si>
  <si>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</si>
  <si>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</si>
  <si>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</si>
  <si>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</si>
  <si>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</si>
  <si>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</si>
  <si>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</si>
  <si>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</si>
  <si>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</si>
  <si>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</si>
  <si>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</si>
  <si>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</si>
  <si>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</si>
  <si>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</si>
  <si>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</si>
  <si>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</si>
  <si>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</si>
  <si>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</si>
  <si>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</si>
  <si>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</si>
  <si>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</si>
  <si>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</si>
  <si>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</si>
  <si>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</si>
  <si>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</si>
  <si>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</si>
  <si>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</si>
  <si>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</si>
  <si>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</si>
  <si>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</si>
  <si>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</si>
  <si>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</si>
  <si>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</si>
  <si>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</si>
  <si>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</si>
  <si>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</si>
  <si>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</si>
  <si>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</si>
  <si>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</si>
  <si>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</si>
  <si>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</si>
  <si>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</si>
  <si>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</si>
  <si>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</si>
  <si>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</si>
  <si>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</si>
  <si>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</si>
  <si>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</si>
  <si>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</si>
  <si>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</si>
  <si>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</si>
  <si>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</si>
  <si>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</si>
  <si>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</si>
  <si>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</si>
  <si>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</si>
  <si>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</si>
  <si>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</si>
  <si>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</si>
  <si>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</si>
  <si>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</si>
  <si>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</si>
  <si>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</si>
  <si>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</si>
  <si>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</si>
  <si>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</si>
  <si>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</si>
  <si>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</si>
  <si>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</si>
  <si>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</si>
  <si>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</si>
  <si>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</si>
  <si>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</si>
  <si>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</si>
  <si>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</si>
  <si>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</si>
  <si>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</si>
  <si>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</si>
  <si>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</si>
  <si>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</si>
  <si>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</si>
  <si>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</si>
  <si>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</si>
  <si>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</si>
  <si>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</si>
  <si>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</si>
  <si>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</si>
  <si>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</si>
  <si>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</si>
  <si>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</si>
  <si>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</si>
  <si>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</si>
  <si>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</si>
  <si>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</si>
  <si>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</si>
  <si>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</si>
  <si>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</si>
  <si>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</si>
  <si>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</si>
  <si>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</si>
  <si>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</si>
  <si>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</si>
  <si>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</si>
  <si>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</si>
  <si>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</si>
  <si>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</si>
  <si>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</si>
  <si>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</si>
  <si>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</si>
  <si>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</si>
  <si>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</si>
  <si>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</si>
  <si>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</si>
  <si>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</si>
  <si>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</si>
  <si>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</si>
  <si>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</si>
  <si>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</si>
  <si>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</si>
  <si>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</si>
  <si>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</si>
  <si>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</si>
  <si>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</si>
  <si>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</si>
  <si>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</si>
  <si>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</si>
  <si>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</si>
  <si>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</si>
  <si>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</si>
  <si>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</si>
  <si>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</si>
  <si>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</si>
  <si>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</si>
  <si>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</si>
  <si>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</si>
  <si>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</si>
  <si>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</si>
  <si>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</si>
  <si>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</si>
  <si>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</si>
  <si>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</si>
  <si>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</si>
  <si>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</si>
  <si>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</si>
  <si>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</si>
  <si>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</si>
  <si>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</si>
  <si>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</si>
  <si>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</si>
  <si>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</si>
  <si>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</si>
  <si>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</si>
  <si>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</si>
  <si>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</si>
  <si>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</si>
  <si>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</si>
  <si>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</si>
  <si>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</si>
  <si>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</si>
  <si>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</si>
  <si>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</si>
  <si>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</si>
  <si>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</si>
  <si>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</si>
  <si>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</si>
  <si>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</si>
  <si>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</si>
  <si>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</si>
  <si>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</si>
  <si>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</si>
  <si>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</si>
  <si>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</si>
  <si>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</si>
  <si>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</si>
  <si>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</si>
  <si>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</si>
  <si>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</si>
  <si>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</si>
  <si>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</si>
  <si>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</si>
  <si>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</si>
  <si>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</si>
  <si>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</si>
  <si>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</si>
  <si>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</si>
  <si>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</si>
  <si>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</si>
  <si>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</si>
  <si>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</si>
  <si>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</si>
  <si>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</si>
  <si>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</si>
  <si>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</si>
  <si>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</si>
  <si>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</si>
  <si>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</si>
  <si>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</si>
  <si>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</si>
  <si>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</si>
  <si>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</si>
  <si>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</si>
  <si>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</si>
  <si>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</si>
  <si>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</si>
  <si>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</si>
  <si>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</si>
  <si>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</si>
  <si>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</si>
  <si>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</si>
  <si>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</si>
  <si>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</si>
  <si>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</si>
  <si>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</si>
  <si>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</si>
  <si>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</si>
  <si>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</si>
  <si>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</si>
  <si>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</si>
  <si>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</si>
  <si>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</si>
  <si>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</si>
  <si>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</si>
  <si>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</si>
  <si>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</si>
  <si>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</si>
  <si>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</si>
  <si>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</si>
  <si>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</si>
  <si>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</si>
  <si>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</si>
  <si>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</si>
  <si>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</si>
  <si>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</si>
  <si>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</si>
  <si>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</si>
  <si>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</si>
  <si>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</si>
  <si>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</si>
  <si>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</si>
  <si>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</si>
  <si>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</si>
  <si>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</si>
  <si>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</si>
  <si>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</si>
  <si>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</si>
  <si>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</si>
  <si>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</si>
  <si>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</si>
  <si>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</si>
  <si>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</si>
  <si>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</si>
  <si>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</si>
  <si>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</si>
  <si>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</si>
  <si>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</si>
  <si>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</si>
  <si>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</si>
  <si>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</si>
  <si>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</si>
  <si>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</si>
  <si>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</si>
  <si>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</si>
  <si>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</si>
  <si>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</si>
  <si>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</si>
  <si>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</si>
  <si>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</si>
  <si>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</si>
  <si>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</si>
  <si>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</si>
  <si>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</si>
  <si>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</si>
  <si>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</si>
  <si>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</si>
  <si>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</si>
  <si>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</si>
  <si>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</si>
  <si>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</si>
  <si>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</si>
  <si>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</si>
  <si>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</si>
  <si>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</si>
  <si>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</si>
  <si>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</si>
  <si>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</si>
  <si>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</si>
  <si>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</si>
  <si>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</si>
  <si>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</si>
  <si>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</si>
  <si>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</si>
  <si>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</si>
  <si>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</si>
  <si>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</si>
  <si>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</si>
  <si>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</si>
  <si>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</si>
  <si>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</si>
  <si>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</si>
  <si>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</si>
  <si>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</si>
  <si>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</si>
  <si>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</si>
  <si>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</si>
  <si>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</si>
  <si>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</si>
  <si>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</si>
  <si>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</si>
  <si>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</si>
  <si>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</si>
  <si>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</si>
  <si>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</si>
  <si>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</si>
  <si>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</si>
  <si>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</si>
  <si>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</si>
  <si>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</si>
  <si>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</si>
  <si>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</si>
  <si>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</si>
  <si>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</si>
  <si>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</si>
  <si>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</si>
  <si>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</si>
  <si>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</si>
  <si>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</si>
  <si>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</si>
  <si>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</si>
  <si>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</si>
  <si>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</si>
  <si>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</si>
  <si>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</si>
  <si>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</si>
  <si>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</si>
  <si>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</si>
  <si>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</si>
  <si>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</si>
  <si>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</si>
  <si>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</si>
  <si>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</si>
  <si>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</si>
  <si>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</si>
  <si>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</si>
  <si>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</si>
  <si>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</si>
  <si>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</si>
  <si>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</si>
  <si>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</si>
  <si>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</si>
  <si>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</si>
  <si>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</si>
  <si>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</si>
  <si>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</si>
  <si>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</si>
  <si>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</si>
  <si>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</si>
  <si>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</si>
  <si>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</si>
  <si>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</si>
  <si>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</si>
  <si>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</si>
  <si>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</si>
  <si>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</si>
  <si>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</si>
  <si>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</si>
  <si>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</si>
  <si>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</si>
  <si>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</si>
  <si>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</si>
  <si>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</si>
  <si>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</si>
  <si>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</si>
  <si>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</si>
  <si>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</si>
  <si>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</si>
  <si>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</si>
  <si>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</si>
  <si>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</si>
  <si>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</si>
  <si>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</si>
  <si>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</si>
  <si>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</si>
  <si>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</si>
  <si>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</si>
  <si>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</si>
  <si>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</si>
  <si>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</si>
  <si>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</si>
  <si>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</si>
  <si>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</si>
  <si>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</si>
  <si>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</si>
  <si>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</si>
  <si>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</si>
  <si>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</si>
  <si>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</si>
  <si>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</si>
  <si>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</si>
  <si>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</si>
  <si>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</si>
  <si>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</si>
  <si>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</si>
  <si>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</si>
  <si>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</si>
  <si>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</si>
  <si>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</si>
  <si>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</si>
  <si>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</si>
  <si>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</si>
  <si>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</si>
  <si>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</si>
  <si>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</si>
  <si>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</si>
  <si>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</si>
  <si>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</si>
  <si>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</si>
  <si>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</si>
  <si>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</si>
  <si>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</si>
  <si>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</si>
  <si>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</si>
  <si>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</si>
  <si>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</si>
  <si>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</si>
  <si>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</si>
  <si>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</si>
  <si>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</si>
  <si>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</si>
  <si>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</si>
  <si>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</si>
  <si>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</si>
  <si>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</si>
  <si>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</si>
  <si>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</si>
  <si>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</si>
  <si>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</si>
  <si>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</si>
  <si>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</si>
  <si>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</si>
  <si>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</si>
  <si>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</si>
  <si>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</si>
  <si>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</si>
  <si>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</si>
  <si>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</si>
  <si>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</si>
  <si>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</si>
  <si>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</si>
  <si>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</si>
  <si>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</si>
  <si>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</si>
  <si>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</si>
  <si>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</si>
  <si>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</si>
  <si>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</si>
  <si>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</si>
  <si>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</si>
  <si>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</si>
  <si>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</si>
  <si>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</si>
  <si>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</si>
  <si>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</si>
  <si>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</si>
  <si>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</si>
  <si>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</si>
  <si>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</si>
  <si>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</si>
  <si>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</si>
  <si>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</si>
  <si>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</si>
  <si>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</si>
  <si>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</si>
  <si>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</si>
  <si>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</si>
  <si>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</si>
  <si>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</si>
  <si>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</si>
  <si>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</si>
  <si>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</si>
  <si>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</si>
  <si>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</si>
  <si>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</si>
  <si>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</si>
  <si>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</si>
  <si>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</si>
  <si>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</si>
  <si>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</si>
  <si>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</si>
  <si>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</si>
  <si>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</si>
  <si>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</si>
  <si>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</si>
  <si>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</si>
  <si>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</si>
  <si>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</si>
  <si>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</si>
  <si>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</si>
  <si>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</si>
  <si>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</si>
  <si>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</si>
  <si>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</si>
  <si>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</si>
  <si>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</si>
  <si>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</si>
  <si>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</si>
  <si>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</si>
  <si>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</si>
  <si>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</si>
  <si>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</si>
  <si>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</si>
  <si>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</si>
  <si>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</si>
  <si>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</si>
  <si>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</si>
  <si>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</si>
  <si>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</si>
  <si>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</si>
  <si>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</si>
  <si>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</si>
  <si>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</si>
  <si>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</si>
  <si>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</si>
  <si>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</si>
  <si>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</si>
  <si>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</si>
  <si>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</si>
  <si>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</si>
  <si>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</si>
  <si>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</si>
  <si>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</si>
  <si>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</si>
  <si>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</si>
  <si>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</si>
  <si>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</si>
  <si>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</si>
  <si>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</si>
  <si>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</si>
  <si>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</si>
  <si>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</si>
  <si>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</si>
  <si>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</si>
  <si>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</si>
  <si>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</si>
  <si>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</si>
  <si>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</si>
  <si>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</si>
  <si>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</si>
  <si>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</si>
  <si>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</si>
  <si>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</si>
  <si>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</si>
  <si>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</si>
  <si>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</si>
  <si>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</si>
  <si>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</si>
  <si>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</si>
  <si>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</si>
  <si>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</si>
  <si>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</si>
  <si>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</si>
  <si>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</si>
  <si>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</si>
  <si>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</si>
  <si>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</si>
  <si>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</si>
  <si>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</si>
  <si>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</si>
  <si>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</si>
  <si>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</si>
  <si>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</si>
  <si>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</si>
  <si>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</si>
  <si>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</si>
  <si>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</si>
  <si>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</si>
  <si>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</si>
  <si>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</si>
  <si>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</si>
  <si>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</si>
  <si>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</si>
  <si>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</si>
  <si>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</si>
  <si>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</si>
  <si>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</si>
  <si>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</si>
  <si>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</si>
  <si>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</si>
  <si>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</si>
  <si>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</si>
  <si>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</si>
  <si>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</si>
  <si>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</si>
  <si>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</si>
  <si>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</si>
  <si>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</si>
  <si>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</si>
  <si>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</si>
  <si>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</si>
  <si>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</si>
  <si>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</si>
  <si>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</si>
  <si>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</si>
  <si>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</si>
  <si>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</si>
  <si>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</si>
  <si>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</si>
  <si>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</si>
  <si>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</si>
  <si>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</si>
  <si>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</si>
  <si>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</si>
  <si>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</si>
  <si>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</si>
  <si>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</si>
  <si>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</si>
  <si>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</si>
  <si>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</si>
  <si>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</si>
  <si>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</si>
  <si>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</si>
  <si>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</si>
  <si>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</si>
  <si>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</si>
  <si>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</si>
  <si>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</si>
  <si>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</si>
  <si>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</si>
  <si>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</si>
  <si>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</si>
  <si>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</si>
  <si>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</si>
  <si>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</si>
  <si>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</si>
  <si>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</si>
  <si>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</si>
  <si>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</si>
  <si>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</si>
  <si>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</si>
  <si>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</si>
  <si>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</si>
  <si>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</si>
  <si>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</si>
  <si>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</si>
  <si>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</si>
  <si>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</si>
  <si>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</si>
  <si>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</si>
  <si>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</si>
  <si>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</si>
  <si>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</si>
  <si>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</si>
  <si>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</si>
  <si>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</si>
  <si>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</si>
  <si>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</si>
  <si>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</si>
  <si>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</si>
  <si>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</si>
  <si>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</si>
  <si>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</si>
  <si>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</si>
  <si>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</si>
  <si>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</si>
  <si>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</si>
  <si>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</si>
  <si>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</si>
  <si>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</si>
  <si>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</si>
  <si>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</si>
  <si>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</si>
  <si>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</si>
  <si>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</si>
  <si>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</si>
  <si>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</si>
  <si>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</si>
  <si>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</si>
  <si>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</si>
  <si>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</si>
  <si>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</si>
  <si>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</si>
  <si>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</si>
  <si>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</si>
  <si>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</si>
  <si>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</si>
  <si>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</si>
  <si>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</si>
  <si>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</si>
  <si>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</si>
  <si>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</si>
  <si>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</si>
  <si>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</si>
  <si>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</si>
  <si>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</si>
  <si>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</si>
  <si>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</si>
  <si>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</si>
  <si>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</si>
  <si>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</si>
  <si>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</si>
  <si>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</si>
  <si>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</si>
  <si>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</si>
  <si>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</si>
  <si>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</si>
  <si>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</si>
  <si>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</si>
  <si>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</si>
  <si>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</si>
  <si>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</si>
  <si>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</si>
  <si>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</si>
  <si>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</si>
  <si>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</si>
  <si>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</si>
  <si>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</si>
  <si>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</si>
  <si>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</si>
  <si>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</si>
  <si>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</si>
  <si>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</si>
  <si>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</si>
  <si>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</si>
  <si>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</si>
  <si>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</si>
  <si>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</si>
  <si>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</si>
  <si>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</si>
  <si>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</si>
  <si>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</si>
  <si>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</si>
  <si>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</si>
  <si>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</si>
  <si>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</si>
  <si>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</si>
  <si>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</si>
  <si>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</si>
  <si>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</si>
  <si>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</si>
  <si>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</si>
  <si>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</si>
  <si>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</si>
  <si>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</si>
  <si>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</si>
  <si>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</si>
  <si>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</si>
  <si>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</si>
  <si>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</si>
  <si>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</si>
  <si>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</si>
  <si>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</si>
  <si>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</si>
  <si>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</si>
  <si>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</si>
  <si>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</si>
  <si>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</si>
  <si>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</si>
  <si>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</si>
  <si>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</si>
  <si>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</si>
  <si>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</si>
  <si>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</si>
  <si>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</si>
  <si>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</si>
  <si>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</si>
  <si>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</si>
  <si>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</si>
  <si>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</si>
  <si>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</si>
  <si>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</si>
  <si>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</si>
  <si>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</si>
  <si>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</si>
  <si>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</si>
  <si>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</si>
  <si>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</si>
  <si>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</si>
  <si>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</si>
  <si>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</si>
  <si>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</si>
  <si>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</si>
  <si>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</si>
  <si>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</si>
  <si>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</si>
  <si>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</si>
  <si>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</si>
  <si>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</si>
  <si>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</si>
  <si>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</si>
  <si>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</si>
  <si>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</si>
  <si>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</si>
  <si>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</si>
  <si>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</si>
  <si>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</si>
  <si>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</si>
  <si>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</si>
  <si>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</si>
  <si>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</si>
  <si>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</si>
  <si>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</si>
  <si>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</si>
  <si>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</si>
  <si>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</si>
  <si>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</si>
  <si>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</si>
  <si>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</si>
  <si>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</si>
  <si>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</si>
  <si>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</si>
  <si>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</si>
  <si>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</si>
  <si>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</si>
  <si>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</si>
  <si>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</si>
  <si>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</si>
  <si>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</si>
  <si>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</si>
  <si>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</si>
  <si>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</si>
  <si>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</si>
  <si>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</si>
  <si>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</si>
  <si>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</si>
  <si>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</si>
  <si>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</si>
  <si>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</si>
  <si>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</si>
  <si>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</si>
  <si>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</si>
  <si>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</si>
  <si>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</si>
  <si>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</si>
  <si>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</si>
  <si>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</si>
  <si>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</si>
  <si>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</si>
  <si>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</si>
  <si>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</si>
  <si>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</si>
  <si>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</si>
  <si>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</si>
  <si>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</si>
  <si>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</si>
  <si>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</si>
  <si>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</si>
  <si>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</si>
  <si>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</si>
  <si>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</si>
  <si>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</si>
  <si>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</si>
  <si>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</si>
  <si>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</si>
  <si>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</si>
  <si>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</si>
  <si>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</si>
  <si>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</si>
  <si>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</si>
  <si>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</si>
  <si>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</si>
  <si>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</si>
  <si>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</si>
  <si>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</si>
  <si>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</si>
  <si>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</si>
  <si>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</si>
  <si>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</si>
  <si>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</si>
  <si>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</si>
  <si>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</si>
  <si>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</si>
  <si>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</si>
  <si>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</si>
  <si>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</si>
  <si>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</si>
  <si>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</si>
  <si>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</si>
  <si>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</si>
  <si>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</si>
  <si>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</si>
  <si>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</si>
  <si>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</si>
  <si>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</si>
  <si>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</si>
  <si>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</si>
  <si>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</si>
  <si>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</si>
  <si>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</si>
  <si>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</si>
  <si>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</si>
  <si>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</si>
  <si>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</si>
  <si>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</si>
  <si>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</si>
  <si>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</si>
  <si>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</si>
  <si>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</si>
  <si>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</si>
  <si>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</si>
  <si>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</si>
  <si>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</si>
  <si>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</si>
  <si>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</si>
  <si>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</si>
  <si>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</si>
  <si>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</si>
  <si>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</si>
  <si>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</si>
  <si>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</si>
  <si>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</si>
  <si>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</si>
  <si>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</si>
  <si>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</si>
  <si>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</si>
  <si>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</si>
  <si>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</si>
  <si>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</si>
  <si>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</si>
  <si>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</si>
  <si>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</si>
  <si>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</si>
  <si>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</si>
  <si>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</si>
  <si>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</si>
  <si>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</si>
  <si>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</si>
  <si>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</si>
  <si>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</si>
  <si>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</si>
  <si>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</si>
  <si>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</si>
  <si>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</si>
  <si>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</si>
  <si>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</si>
  <si>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</si>
  <si>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</si>
  <si>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</si>
  <si>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</si>
  <si>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</si>
  <si>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</si>
  <si>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</si>
  <si>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</si>
  <si>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</si>
  <si>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</si>
  <si>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</si>
  <si>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</si>
  <si>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</si>
  <si>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</si>
  <si>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</si>
  <si>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</si>
  <si>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</si>
  <si>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</si>
  <si>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</si>
  <si>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</si>
  <si>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</si>
  <si>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</si>
  <si>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</si>
  <si>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</si>
  <si>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</si>
  <si>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</si>
  <si>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</si>
  <si>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</si>
  <si>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</si>
  <si>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</si>
  <si>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</si>
  <si>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</si>
  <si>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</si>
  <si>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</si>
  <si>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</si>
  <si>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</si>
  <si>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</si>
  <si>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</si>
  <si>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</si>
  <si>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</si>
  <si>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</si>
  <si>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</si>
  <si>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</si>
  <si>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</si>
  <si>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</si>
  <si>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</si>
  <si>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</si>
  <si>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</si>
  <si>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</si>
  <si>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</si>
  <si>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</si>
  <si>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</si>
  <si>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</si>
  <si>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</si>
  <si>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</si>
  <si>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</si>
  <si>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</si>
  <si>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</si>
  <si>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</si>
  <si>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</si>
  <si>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</si>
  <si>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</si>
  <si>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</si>
  <si>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</si>
  <si>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</si>
  <si>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</si>
  <si>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</si>
  <si>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</si>
  <si>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</si>
  <si>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</si>
  <si>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</si>
  <si>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</si>
  <si>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</si>
  <si>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</si>
  <si>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</si>
  <si>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</si>
  <si>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</si>
  <si>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</si>
  <si>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</si>
  <si>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</si>
  <si>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</si>
  <si>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</si>
  <si>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</si>
  <si>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</si>
  <si>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</si>
  <si>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</si>
  <si>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</si>
  <si>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</si>
  <si>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</si>
  <si>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</si>
  <si>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</si>
  <si>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</si>
  <si>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</si>
  <si>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</si>
  <si>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</si>
  <si>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</si>
  <si>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</si>
  <si>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</si>
  <si>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</si>
  <si>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</si>
  <si>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</si>
  <si>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</si>
  <si>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</si>
  <si>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</si>
  <si>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</si>
  <si>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</si>
  <si>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</si>
  <si>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</si>
  <si>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</si>
  <si>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</si>
  <si>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</si>
  <si>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</si>
  <si>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</si>
  <si>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</si>
  <si>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</si>
  <si>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</si>
  <si>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</si>
  <si>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</si>
  <si>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</si>
  <si>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</si>
  <si>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</si>
  <si>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</si>
  <si>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</si>
  <si>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</si>
  <si>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</si>
  <si>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</si>
  <si>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</si>
  <si>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</si>
  <si>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</si>
  <si>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</si>
  <si>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</si>
  <si>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</si>
  <si>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</si>
  <si>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</si>
  <si>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</si>
  <si>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</si>
  <si>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</si>
  <si>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</si>
  <si>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</si>
  <si>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</si>
  <si>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</si>
  <si>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</si>
  <si>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</si>
  <si>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</si>
  <si>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</si>
  <si>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</si>
  <si>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</si>
  <si>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</si>
  <si>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</si>
  <si>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</si>
  <si>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</si>
  <si>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</si>
  <si>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</si>
  <si>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</si>
  <si>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</si>
  <si>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</si>
  <si>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</si>
  <si>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</si>
  <si>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</si>
  <si>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</si>
  <si>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</si>
  <si>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</si>
  <si>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</si>
  <si>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</si>
  <si>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</si>
  <si>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</si>
  <si>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</si>
  <si>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</si>
  <si>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</si>
  <si>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</si>
  <si>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</si>
  <si>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</si>
  <si>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</si>
  <si>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</si>
  <si>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</si>
  <si>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</si>
  <si>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</si>
  <si>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</si>
  <si>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</si>
  <si>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</si>
  <si>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</si>
  <si>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</si>
  <si>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</si>
  <si>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</si>
  <si>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</si>
  <si>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</si>
  <si>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</si>
  <si>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</si>
  <si>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</si>
  <si>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</si>
  <si>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</si>
  <si>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</si>
  <si>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</si>
  <si>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</si>
  <si>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</si>
  <si>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</si>
  <si>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</si>
  <si>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</si>
  <si>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</si>
  <si>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</si>
  <si>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</si>
  <si>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</si>
  <si>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</si>
  <si>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</si>
  <si>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</si>
  <si>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</si>
  <si>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</si>
  <si>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</si>
  <si>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</si>
  <si>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</si>
  <si>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</si>
  <si>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</si>
  <si>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</si>
  <si>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</si>
  <si>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</si>
  <si>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</si>
  <si>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</si>
  <si>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</si>
  <si>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</si>
  <si>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</si>
  <si>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</si>
  <si>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</si>
  <si>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</si>
  <si>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</si>
  <si>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</si>
  <si>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</si>
  <si>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</si>
  <si>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</si>
  <si>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</si>
  <si>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</si>
  <si>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</si>
  <si>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</si>
  <si>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</si>
  <si>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</si>
  <si>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</si>
  <si>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</si>
  <si>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</si>
  <si>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</si>
  <si>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</si>
  <si>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</si>
  <si>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</si>
  <si>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</si>
  <si>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</si>
  <si>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</si>
  <si>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</si>
  <si>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</si>
  <si>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</si>
  <si>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</si>
  <si>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</si>
  <si>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</si>
  <si>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</si>
  <si>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</si>
  <si>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</si>
  <si>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</si>
  <si>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</si>
  <si>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</si>
  <si>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</si>
  <si>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</si>
  <si>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</si>
  <si>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</si>
  <si>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</si>
  <si>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</si>
  <si>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</si>
  <si>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</si>
  <si>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</si>
  <si>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</si>
  <si>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</si>
  <si>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</si>
  <si>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</si>
  <si>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</si>
  <si>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</si>
  <si>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</si>
  <si>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</si>
  <si>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</si>
  <si>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</si>
  <si>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</si>
  <si>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</si>
  <si>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</si>
  <si>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</si>
  <si>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</si>
  <si>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</si>
  <si>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</si>
  <si>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</si>
  <si>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</si>
  <si>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</si>
  <si>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</si>
  <si>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</si>
  <si>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</si>
  <si>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</si>
  <si>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</si>
  <si>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</si>
  <si>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</si>
  <si>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</si>
  <si>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</si>
  <si>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</si>
  <si>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</si>
  <si>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</si>
  <si>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</si>
  <si>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</si>
  <si>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</si>
  <si>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</si>
  <si>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</si>
  <si>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</si>
  <si>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</si>
  <si>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</si>
  <si>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</si>
  <si>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</si>
  <si>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</si>
  <si>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</si>
  <si>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</si>
  <si>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</si>
  <si>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</si>
  <si>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</si>
  <si>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</si>
  <si>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</si>
  <si>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</si>
  <si>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</si>
  <si>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</si>
  <si>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</si>
  <si>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</si>
  <si>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</si>
  <si>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</si>
  <si>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</si>
  <si>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</si>
  <si>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</si>
  <si>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</si>
  <si>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</si>
  <si>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</si>
  <si>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</si>
  <si>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</si>
  <si>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</si>
  <si>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</si>
  <si>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</si>
  <si>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</si>
  <si>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</si>
  <si>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</si>
  <si>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</si>
  <si>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</si>
  <si>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</si>
  <si>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</si>
  <si>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</si>
  <si>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</si>
  <si>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</si>
  <si>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</si>
  <si>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</si>
  <si>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</si>
  <si>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</si>
  <si>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</si>
  <si>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</si>
  <si>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</si>
  <si>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</si>
  <si>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</si>
  <si>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</si>
  <si>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</si>
  <si>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</si>
  <si>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</si>
  <si>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</si>
  <si>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</si>
  <si>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</si>
  <si>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</si>
  <si>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</si>
  <si>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</si>
  <si>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</si>
  <si>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</si>
  <si>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</si>
  <si>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</si>
  <si>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</si>
  <si>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</si>
  <si>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</si>
  <si>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</si>
  <si>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</si>
  <si>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</si>
  <si>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</si>
  <si>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</si>
  <si>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</si>
  <si>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</si>
  <si>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</si>
  <si>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</si>
  <si>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</si>
  <si>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</si>
  <si>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</si>
  <si>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</si>
  <si>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</si>
  <si>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</si>
  <si>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</si>
  <si>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</si>
  <si>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</si>
  <si>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</si>
  <si>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</si>
  <si>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</si>
  <si>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</si>
  <si>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</si>
  <si>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</si>
  <si>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</si>
  <si>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</si>
  <si>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</si>
  <si>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</si>
  <si>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</si>
  <si>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</si>
  <si>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</si>
  <si>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</si>
  <si>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</si>
  <si>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</si>
  <si>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</si>
  <si>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</si>
  <si>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</si>
  <si>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</si>
  <si>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</si>
  <si>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</si>
  <si>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</si>
  <si>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</si>
  <si>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</si>
  <si>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</si>
  <si>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</si>
  <si>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</si>
  <si>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</si>
  <si>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</si>
  <si>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</si>
  <si>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</si>
  <si>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</si>
  <si>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</si>
  <si>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</si>
  <si>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</si>
  <si>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</si>
  <si>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</si>
  <si>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</si>
  <si>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</si>
  <si>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</si>
  <si>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</si>
  <si>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</si>
  <si>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</si>
  <si>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</si>
  <si>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</si>
  <si>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</si>
  <si>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</si>
  <si>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</si>
  <si>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</si>
  <si>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</si>
  <si>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</si>
  <si>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</si>
  <si>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</si>
  <si>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</si>
  <si>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</si>
  <si>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</si>
  <si>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</si>
  <si>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</si>
  <si>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</si>
  <si>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</si>
  <si>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</si>
  <si>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</si>
  <si>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</si>
  <si>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</si>
  <si>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</si>
  <si>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</si>
  <si>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</si>
  <si>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</si>
  <si>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</si>
  <si>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</si>
  <si>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</si>
  <si>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</si>
  <si>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</si>
  <si>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</si>
  <si>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</si>
  <si>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</si>
  <si>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</si>
  <si>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</si>
  <si>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</si>
  <si>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</si>
  <si>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</si>
  <si>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</si>
  <si>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</si>
  <si>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</si>
  <si>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</si>
  <si>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</si>
  <si>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</si>
  <si>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</si>
  <si>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</si>
  <si>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</si>
  <si>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</si>
  <si>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</si>
  <si>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</si>
  <si>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</si>
  <si>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</si>
  <si>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</si>
  <si>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</si>
  <si>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</si>
  <si>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</si>
  <si>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</si>
  <si>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</si>
  <si>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</si>
  <si>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</si>
  <si>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</si>
  <si>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</si>
  <si>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</si>
  <si>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</si>
  <si>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</si>
  <si>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</si>
  <si>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</si>
  <si>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</si>
  <si>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</si>
  <si>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</si>
  <si>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</si>
  <si>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</si>
  <si>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</si>
  <si>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</si>
  <si>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</si>
  <si>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</si>
  <si>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</si>
  <si>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</si>
  <si>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</si>
  <si>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</si>
  <si>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</si>
  <si>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</si>
  <si>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</si>
  <si>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</si>
  <si>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</si>
  <si>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</si>
  <si>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</si>
  <si>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</si>
  <si>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</si>
  <si>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</si>
  <si>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</si>
  <si>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</si>
  <si>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</si>
  <si>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</si>
  <si>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</si>
  <si>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</si>
  <si>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</si>
  <si>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</si>
  <si>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</si>
  <si>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</si>
  <si>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</si>
  <si>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</si>
  <si>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</si>
  <si>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</si>
  <si>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</si>
  <si>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</si>
  <si>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</si>
  <si>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</si>
  <si>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</si>
  <si>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</si>
  <si>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</si>
  <si>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</si>
  <si>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</si>
  <si>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</si>
  <si>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</si>
  <si>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</si>
  <si>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</si>
  <si>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</si>
  <si>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</si>
  <si>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</si>
  <si>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</si>
  <si>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</si>
  <si>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</si>
  <si>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</si>
  <si>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</si>
  <si>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</si>
  <si>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</si>
  <si>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</si>
  <si>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</si>
  <si>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</si>
  <si>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</si>
  <si>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</si>
  <si>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</si>
  <si>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</si>
  <si>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</si>
  <si>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</si>
  <si>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</si>
  <si>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</si>
  <si>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</si>
  <si>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</si>
  <si>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</si>
  <si>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</si>
  <si>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</si>
  <si>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</si>
  <si>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</si>
  <si>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</si>
  <si>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</si>
  <si>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</si>
  <si>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</si>
  <si>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</si>
  <si>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</si>
  <si>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</si>
  <si>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</si>
  <si>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</si>
  <si>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</si>
  <si>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</si>
  <si>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</si>
  <si>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</si>
  <si>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</si>
  <si>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</si>
  <si>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</si>
  <si>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</si>
  <si>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</si>
  <si>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</si>
  <si>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</si>
  <si>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</si>
  <si>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</si>
  <si>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</si>
  <si>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</si>
  <si>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</si>
  <si>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</si>
  <si>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</si>
  <si>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</si>
  <si>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</si>
  <si>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</si>
  <si>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</si>
  <si>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</si>
  <si>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</si>
  <si>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</si>
  <si>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</si>
  <si>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</si>
  <si>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</si>
  <si>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</si>
  <si>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</si>
  <si>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</si>
  <si>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</si>
  <si>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</si>
  <si>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</si>
  <si>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</si>
  <si>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</si>
  <si>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</si>
  <si>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</si>
  <si>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</si>
  <si>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</si>
  <si>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</si>
  <si>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</si>
  <si>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</si>
  <si>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</si>
  <si>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</si>
  <si>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</si>
  <si>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</si>
  <si>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</si>
  <si>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</si>
  <si>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</si>
  <si>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</si>
  <si>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</si>
  <si>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</si>
  <si>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</si>
  <si>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</si>
  <si>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</si>
  <si>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</si>
  <si>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</si>
  <si>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</si>
  <si>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</si>
  <si>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</si>
  <si>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</si>
  <si>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</si>
  <si>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</si>
  <si>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</si>
  <si>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</si>
  <si>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</si>
  <si>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</si>
  <si>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</si>
  <si>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</si>
  <si>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</si>
  <si>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</si>
  <si>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</si>
  <si>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</si>
  <si>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</si>
  <si>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</si>
  <si>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</si>
  <si>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</si>
  <si>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</si>
  <si>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</si>
  <si>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</si>
  <si>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</si>
  <si>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</si>
  <si>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</si>
  <si>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</si>
  <si>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</si>
  <si>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</si>
  <si>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</si>
  <si>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</si>
  <si>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</si>
  <si>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</si>
  <si>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</si>
  <si>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</si>
  <si>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</si>
  <si>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</si>
  <si>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</si>
  <si>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</si>
  <si>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</si>
  <si>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</si>
  <si>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</si>
  <si>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</si>
  <si>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</si>
  <si>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</si>
  <si>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</si>
  <si>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</si>
  <si>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</si>
  <si>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</si>
  <si>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</si>
  <si>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</si>
  <si>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</si>
  <si>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</si>
  <si>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</si>
  <si>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</si>
  <si>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</si>
  <si>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</si>
  <si>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</si>
  <si>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</si>
  <si>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</si>
  <si>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</si>
  <si>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</si>
  <si>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</si>
  <si>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</si>
  <si>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</si>
  <si>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</si>
  <si>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</si>
  <si>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</si>
  <si>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</si>
  <si>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</si>
  <si>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</si>
  <si>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</si>
  <si>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</si>
  <si>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</si>
  <si>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</si>
  <si>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</si>
  <si>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</si>
  <si>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</si>
  <si>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</si>
  <si>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</si>
  <si>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</si>
  <si>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</si>
  <si>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</si>
  <si>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</si>
  <si>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</si>
  <si>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</si>
  <si>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</si>
  <si>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</si>
  <si>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</si>
  <si>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</si>
  <si>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</si>
  <si>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</si>
  <si>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</si>
  <si>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</si>
  <si>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</si>
  <si>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</si>
  <si>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</si>
  <si>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</si>
  <si>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</si>
  <si>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</si>
  <si>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</si>
  <si>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</si>
  <si>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</si>
  <si>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</si>
  <si>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</si>
  <si>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</si>
  <si>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</si>
  <si>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</si>
  <si>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</si>
  <si>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</si>
  <si>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</si>
  <si>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</si>
  <si>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</si>
  <si>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</si>
  <si>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</si>
  <si>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</si>
  <si>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</si>
  <si>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</si>
  <si>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</si>
  <si>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</si>
  <si>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</si>
  <si>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</si>
  <si>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</si>
  <si>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</si>
  <si>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</si>
  <si>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</si>
  <si>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</si>
  <si>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</si>
  <si>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</si>
  <si>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</si>
  <si>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</si>
  <si>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</si>
  <si>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</si>
  <si>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</si>
  <si>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</si>
  <si>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</si>
  <si>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</si>
  <si>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</si>
  <si>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</si>
  <si>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</si>
  <si>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</si>
  <si>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</si>
  <si>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</si>
  <si>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</si>
  <si>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</si>
  <si>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</si>
  <si>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</si>
  <si>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</si>
  <si>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</si>
  <si>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</si>
  <si>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</si>
  <si>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</si>
  <si>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</si>
  <si>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</si>
  <si>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</si>
  <si>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</si>
  <si>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</si>
  <si>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</si>
  <si>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</si>
  <si>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</si>
  <si>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</si>
  <si>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</si>
  <si>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</si>
  <si>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</si>
  <si>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</si>
  <si>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</si>
  <si>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</si>
  <si>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</si>
  <si>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</si>
  <si>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</si>
  <si>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</si>
  <si>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</si>
  <si>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</si>
  <si>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</si>
  <si>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</si>
  <si>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</si>
  <si>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</si>
  <si>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</si>
  <si>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</si>
  <si>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</si>
  <si>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</si>
  <si>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</si>
  <si>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</si>
  <si>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</si>
  <si>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</si>
  <si>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</si>
  <si>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</si>
  <si>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</si>
  <si>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</si>
  <si>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</si>
  <si>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</si>
  <si>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</si>
  <si>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</si>
  <si>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</si>
  <si>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</si>
  <si>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</si>
  <si>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</si>
  <si>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</si>
  <si>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</si>
  <si>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</si>
  <si>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</si>
  <si>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</si>
  <si>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</si>
  <si>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</si>
  <si>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</si>
  <si>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</si>
  <si>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</si>
  <si>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</si>
  <si>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</si>
  <si>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</si>
  <si>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</si>
  <si>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</si>
  <si>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</si>
  <si>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</si>
  <si>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</si>
  <si>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</si>
  <si>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</si>
  <si>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</si>
  <si>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</si>
  <si>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</si>
  <si>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</si>
  <si>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</si>
  <si>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</si>
  <si>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</si>
  <si>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</si>
  <si>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</si>
  <si>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</si>
  <si>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</si>
  <si>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</si>
  <si>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</si>
  <si>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</si>
  <si>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</si>
  <si>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</si>
  <si>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</si>
  <si>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</si>
  <si>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</si>
  <si>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</si>
  <si>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</si>
  <si>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</si>
  <si>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</si>
  <si>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</si>
  <si>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</si>
  <si>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</si>
  <si>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</si>
  <si>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</si>
  <si>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</si>
  <si>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</si>
  <si>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</si>
  <si>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</si>
  <si>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</si>
  <si>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</si>
  <si>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</si>
  <si>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</si>
  <si>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</si>
  <si>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</si>
  <si>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</si>
  <si>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</si>
  <si>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</si>
  <si>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</si>
  <si>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</si>
  <si>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</si>
  <si>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</si>
  <si>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</si>
  <si>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</si>
  <si>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</si>
  <si>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</si>
  <si>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</si>
  <si>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</si>
  <si>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</si>
  <si>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</si>
  <si>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</si>
  <si>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</si>
  <si>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</si>
  <si>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</si>
  <si>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</si>
  <si>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</si>
  <si>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</si>
  <si>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</si>
  <si>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</si>
  <si>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</si>
  <si>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</si>
  <si>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</si>
  <si>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</si>
  <si>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</si>
  <si>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</si>
  <si>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</si>
  <si>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</si>
  <si>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</si>
  <si>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</si>
  <si>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</si>
  <si>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</si>
  <si>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</si>
  <si>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</si>
  <si>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</si>
  <si>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</si>
  <si>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</si>
  <si>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</si>
  <si>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</si>
  <si>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</si>
  <si>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</si>
  <si>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</si>
  <si>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</si>
  <si>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</si>
  <si>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</si>
  <si>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</si>
  <si>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</si>
  <si>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</si>
  <si>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</si>
  <si>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</si>
  <si>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</si>
  <si>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</si>
  <si>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</si>
  <si>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</si>
  <si>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</si>
  <si>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</si>
  <si>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</si>
  <si>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</si>
  <si>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</si>
  <si>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</si>
  <si>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</si>
  <si>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</si>
  <si>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</si>
  <si>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</si>
  <si>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</si>
  <si>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</si>
  <si>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</si>
  <si>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</si>
  <si>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</si>
  <si>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</si>
  <si>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</si>
  <si>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</si>
  <si>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</si>
  <si>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</si>
  <si>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</si>
  <si>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</si>
  <si>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</si>
  <si>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</si>
  <si>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</si>
  <si>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</si>
  <si>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</si>
  <si>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</si>
  <si>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</si>
  <si>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</si>
  <si>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</si>
  <si>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</si>
  <si>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</si>
  <si>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</si>
  <si>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</si>
  <si>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</si>
  <si>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</si>
  <si>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</si>
  <si>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</si>
  <si>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</si>
  <si>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</si>
  <si>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</si>
  <si>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</si>
  <si>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</si>
  <si>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</si>
  <si>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</si>
  <si>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</si>
  <si>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</si>
  <si>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</si>
  <si>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</si>
  <si>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</si>
  <si>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</si>
  <si>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</si>
  <si>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</si>
  <si>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</si>
  <si>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</si>
  <si>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</si>
  <si>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</si>
  <si>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</si>
  <si>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</si>
  <si>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</si>
  <si>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</si>
  <si>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</si>
  <si>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</si>
  <si>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</si>
  <si>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</si>
  <si>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</si>
  <si>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</si>
  <si>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</si>
  <si>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</si>
  <si>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</si>
  <si>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</si>
  <si>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</si>
  <si>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</si>
  <si>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</si>
  <si>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</si>
  <si>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</si>
  <si>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</si>
  <si>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</si>
  <si>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</si>
  <si>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</si>
  <si>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</si>
  <si>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</si>
  <si>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</si>
  <si>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</si>
  <si>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</si>
  <si>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</si>
  <si>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</si>
  <si>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</si>
  <si>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</si>
  <si>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</si>
  <si>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</si>
  <si>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</si>
  <si>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</si>
  <si>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</si>
  <si>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</si>
  <si>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</si>
  <si>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</si>
  <si>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</si>
  <si>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</si>
  <si>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</si>
  <si>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</si>
  <si>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</si>
  <si>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</si>
  <si>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</si>
  <si>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</si>
  <si>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</si>
  <si>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</si>
  <si>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</si>
  <si>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</si>
  <si>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</si>
  <si>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</si>
  <si>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</si>
  <si>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</si>
  <si>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</si>
  <si>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</si>
  <si>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</si>
  <si>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</si>
  <si>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</si>
  <si>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</si>
  <si>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</si>
  <si>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</si>
  <si>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</si>
  <si>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</si>
  <si>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</si>
  <si>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</si>
  <si>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</si>
  <si>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</si>
  <si>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</si>
  <si>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</si>
  <si>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</si>
  <si>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</si>
  <si>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</si>
  <si>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</si>
  <si>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</si>
  <si>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</si>
  <si>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</si>
  <si>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</si>
  <si>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</si>
  <si>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</si>
  <si>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</si>
  <si>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</si>
  <si>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</si>
  <si>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</si>
  <si>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</si>
  <si>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</si>
  <si>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</si>
  <si>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</si>
  <si>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</si>
  <si>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</si>
  <si>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</si>
  <si>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</si>
  <si>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</si>
  <si>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</si>
  <si>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</si>
  <si>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</si>
  <si>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</si>
  <si>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Oznaka (+)/(-)</t>
  </si>
  <si>
    <t>GOTOVINSKI TOKOVI IZ POSLOVNIH AKTIVNOSTI</t>
  </si>
  <si>
    <t>( + )</t>
  </si>
  <si>
    <t>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</si>
  <si>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</si>
  <si>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</si>
  <si>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</si>
  <si>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</si>
  <si>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</si>
  <si>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Prilivi po osnovu prodaje nematerijalne imovine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</si>
  <si>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</si>
  <si>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</si>
  <si>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</si>
  <si>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</si>
  <si>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</si>
  <si>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</si>
  <si>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</si>
  <si>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</si>
  <si>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>2.13.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</si>
  <si>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</si>
  <si>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</si>
  <si>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</si>
  <si>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</si>
  <si>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</si>
  <si>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</si>
  <si>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</si>
  <si>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</si>
  <si>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</si>
  <si>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</si>
  <si>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</si>
  <si>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</si>
  <si>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</si>
  <si>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</si>
  <si>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</si>
  <si>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</si>
  <si>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</si>
  <si>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</si>
  <si>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</si>
  <si>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</si>
  <si>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</si>
  <si>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</si>
  <si>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</si>
  <si>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</si>
  <si>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</si>
  <si>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</si>
  <si>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</si>
  <si>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</si>
  <si>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</si>
  <si>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</si>
  <si>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</si>
  <si>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</si>
  <si>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GOTOVINSKI TOKOVI IZ FINANSIJSKIH AKTIVNOSTI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</si>
  <si>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</si>
  <si>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</si>
  <si>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</si>
  <si>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</si>
  <si>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</si>
  <si>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</si>
  <si>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</si>
  <si>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</si>
  <si>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</si>
  <si>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</si>
  <si>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</si>
  <si>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</si>
  <si>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</si>
  <si>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</si>
  <si>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</si>
  <si>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</si>
  <si>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</si>
  <si>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</si>
  <si>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</si>
  <si>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</si>
  <si>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</si>
  <si>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</si>
  <si>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</si>
  <si>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</si>
  <si>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</si>
  <si>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</si>
  <si>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</si>
  <si>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</si>
  <si>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</si>
  <si>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</si>
  <si>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</si>
  <si>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</si>
  <si>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</si>
  <si>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</si>
  <si>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</si>
  <si>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</si>
  <si>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</si>
  <si>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</si>
  <si>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</si>
  <si>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</si>
  <si>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</si>
  <si>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</si>
  <si>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</si>
  <si>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</si>
  <si>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</si>
  <si>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</si>
  <si>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</si>
  <si>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</si>
  <si>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</si>
  <si>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</si>
  <si>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</si>
  <si>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</si>
  <si>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</si>
  <si>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</si>
  <si>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</si>
  <si>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</si>
  <si>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</si>
  <si>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</si>
  <si>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</si>
  <si>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</si>
  <si>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</si>
  <si>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</si>
  <si>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</si>
  <si>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</si>
  <si>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</si>
  <si>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</si>
  <si>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</si>
  <si>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</si>
  <si>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</si>
  <si>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</si>
  <si>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</si>
  <si>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</si>
  <si>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</si>
  <si>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</si>
  <si>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</si>
  <si>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</si>
  <si>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</si>
  <si>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</si>
  <si>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</si>
  <si>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</si>
  <si>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</si>
  <si>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</si>
  <si>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</si>
  <si>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</si>
  <si>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</si>
  <si>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</si>
  <si>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</si>
  <si>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</si>
  <si>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</si>
  <si>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</si>
  <si>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</si>
  <si>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</si>
  <si>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</si>
  <si>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</si>
  <si>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</si>
  <si>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</si>
  <si>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</si>
  <si>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</si>
  <si>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</si>
  <si>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</si>
  <si>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</si>
  <si>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</si>
  <si>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</si>
  <si>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</si>
  <si>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</si>
  <si>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</si>
  <si>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</si>
  <si>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</si>
  <si>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</si>
  <si>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</si>
  <si>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</si>
  <si>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</si>
  <si>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</si>
  <si>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</si>
  <si>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</si>
  <si>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</si>
  <si>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</si>
  <si>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</si>
  <si>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</si>
  <si>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</si>
  <si>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</si>
  <si>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</si>
  <si>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</si>
  <si>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</si>
  <si>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</si>
  <si>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</si>
  <si>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</si>
  <si>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</si>
  <si>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</si>
  <si>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</si>
  <si>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</si>
  <si>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</si>
  <si>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</si>
  <si>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</si>
  <si>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</si>
  <si>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</si>
  <si>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</si>
  <si>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</si>
  <si>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</si>
  <si>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 xml:space="preserve">Matični broj 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</si>
  <si>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</si>
  <si>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</si>
  <si>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</si>
  <si>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</si>
  <si>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</si>
  <si>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</si>
  <si>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</si>
  <si>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</si>
  <si>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</si>
  <si>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</si>
  <si>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</si>
  <si>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</si>
  <si>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</si>
  <si>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</si>
  <si>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</si>
  <si>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</si>
  <si>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</si>
  <si>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</si>
  <si>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</si>
  <si>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</si>
  <si>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</si>
  <si>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</si>
  <si>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</si>
  <si>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</si>
  <si>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</si>
  <si>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</si>
  <si>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</si>
  <si>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</si>
  <si>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</si>
  <si>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</si>
  <si>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</si>
  <si>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</si>
  <si>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</si>
  <si>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</si>
  <si>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</si>
  <si>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</si>
  <si>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</si>
  <si>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</si>
  <si>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</si>
  <si>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</si>
  <si>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</si>
  <si>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</si>
  <si>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</si>
  <si>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</si>
  <si>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</si>
  <si>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za period od 01.01. do 30.06.  2025. godine</t>
  </si>
  <si>
    <t>DUF ABDS d.o.o. Sarajevo</t>
  </si>
  <si>
    <t>Zagrebačka 50, Novo Sarajevo, Sarajevo</t>
  </si>
  <si>
    <t>033/251-440</t>
  </si>
  <si>
    <t>abds@bih.net.ba</t>
  </si>
  <si>
    <t>www.abds.ba</t>
  </si>
  <si>
    <t>Djelatnost upravljanja fondovima</t>
  </si>
  <si>
    <t xml:space="preserve">UHY REVIDENT d.o.o. Mostar         </t>
  </si>
  <si>
    <t>Revidirani izvještaji od strane vanjskog revizora</t>
  </si>
  <si>
    <t>Predsjednik: Voloder Vasva, članovi: Dino Šabić i Džemal Hadrović</t>
  </si>
  <si>
    <t>Predsjednik: Teslič Radovan, članovi: Mahić Narcis i Fazlić Emir</t>
  </si>
  <si>
    <t>Direktor: Edina Dizdar, Izvšni direktor: Damir Dinarević</t>
  </si>
  <si>
    <t>DUF ABDS D.O.O. SARAJEVO</t>
  </si>
  <si>
    <t>ZAGREBAČKA 50</t>
  </si>
  <si>
    <t>4200184450007</t>
  </si>
  <si>
    <t>za period od 01.01. do 30.06.2025. godine</t>
  </si>
  <si>
    <t>Od01.01. do 30.06.
tekuće godine</t>
  </si>
  <si>
    <t>Od01.01. do 30.06.
prethodne godine</t>
  </si>
  <si>
    <t xml:space="preserve"> za period od 01.01. do 30.06. 2025. godine</t>
  </si>
  <si>
    <t>Od 01.01. do 30.06.
tekuće godine</t>
  </si>
  <si>
    <t>Od 01.01.  do 30.06.
prethodne godine</t>
  </si>
  <si>
    <t>za period koji završava na dan 30.06. 2025. godine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</si>
  <si>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</si>
  <si>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</si>
  <si>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</si>
  <si>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</si>
  <si>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>25. Stanje na kraju perioda na dan 30.06.2025.. godine  (916+919+920-921-922+923+924)</t>
  </si>
  <si>
    <t xml:space="preserve">  na dan 30.06.2025.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</si>
</sst>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9" fontId="3" fillId="0" borderId="0"/>
    <xf numFmtId="43" fontId="2" fillId="0" borderId="0"/>
    <xf numFmtId="164" fontId="2" fillId="0" borderId="0"/>
    <xf numFmtId="169" fontId="15" fillId="0" borderId="0"/>
    <xf numFmtId="0" fontId="12" fillId="0" borderId="0"/>
    <xf numFmtId="0" fontId="67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3" fillId="0" borderId="0" applyNumberFormat="0" applyFill="0" applyBorder="0" applyAlignment="0" applyProtection="0"/>
  </cellStyleXfs>
  <cellXfs count="326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8" fillId="0" borderId="0" xfId="8" applyFont="1" applyAlignment="1">
      <alignment horizontal="left"/>
    </xf>
    <xf numFmtId="0" fontId="58" fillId="0" borderId="0" xfId="8" applyFont="1" applyAlignment="1">
      <alignment vertical="center"/>
    </xf>
    <xf numFmtId="0" fontId="59" fillId="0" borderId="0" xfId="8" applyFont="1" applyAlignment="1">
      <alignment horizontal="left" vertical="center"/>
    </xf>
    <xf numFmtId="3" fontId="58" fillId="0" borderId="0" xfId="1" quotePrefix="1" applyNumberFormat="1" applyFont="1" applyAlignment="1">
      <alignment horizontal="right" vertical="center"/>
    </xf>
    <xf numFmtId="0" fontId="59" fillId="0" borderId="0" xfId="8" applyFont="1" applyAlignment="1">
      <alignment vertical="center"/>
    </xf>
    <xf numFmtId="0" fontId="58" fillId="0" borderId="0" xfId="8" applyFont="1"/>
    <xf numFmtId="0" fontId="60" fillId="0" borderId="0" xfId="8" applyFont="1" applyAlignment="1">
      <alignment vertical="center"/>
    </xf>
    <xf numFmtId="0" fontId="60" fillId="0" borderId="0" xfId="8" applyFont="1" applyAlignment="1">
      <alignment horizontal="right" vertical="center"/>
    </xf>
    <xf numFmtId="0" fontId="58" fillId="0" borderId="0" xfId="8" applyFont="1" applyAlignment="1">
      <alignment horizontal="right" vertical="center"/>
    </xf>
    <xf numFmtId="0" fontId="58" fillId="0" borderId="0" xfId="8" applyFont="1" applyAlignment="1">
      <alignment horizontal="center" vertical="center"/>
    </xf>
    <xf numFmtId="0" fontId="58" fillId="0" borderId="0" xfId="8" applyFont="1" applyAlignment="1">
      <alignment horizontal="left" vertical="center"/>
    </xf>
    <xf numFmtId="0" fontId="61" fillId="0" borderId="0" xfId="8" applyFont="1" applyAlignment="1">
      <alignment vertical="center"/>
    </xf>
    <xf numFmtId="0" fontId="61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59" fillId="0" borderId="0" xfId="8" applyFont="1" applyAlignment="1">
      <alignment horizontal="center" vertical="center"/>
    </xf>
    <xf numFmtId="3" fontId="58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2" fillId="0" borderId="0" xfId="8" applyFont="1"/>
    <xf numFmtId="0" fontId="62" fillId="0" borderId="0" xfId="8" applyFont="1" applyAlignment="1">
      <alignment horizontal="center" vertical="top"/>
    </xf>
    <xf numFmtId="0" fontId="62" fillId="0" borderId="0" xfId="8" applyFont="1" applyAlignment="1">
      <alignment horizontal="left" vertical="top"/>
    </xf>
    <xf numFmtId="0" fontId="63" fillId="0" borderId="0" xfId="8" applyFont="1" applyAlignment="1">
      <alignment horizontal="left" vertical="center"/>
    </xf>
    <xf numFmtId="1" fontId="62" fillId="0" borderId="0" xfId="8" applyNumberFormat="1" applyFont="1" applyAlignment="1">
      <alignment horizontal="left" vertical="center" wrapText="1"/>
    </xf>
    <xf numFmtId="1" fontId="62" fillId="0" borderId="0" xfId="8" quotePrefix="1" applyNumberFormat="1" applyFont="1" applyAlignment="1">
      <alignment horizontal="right" vertical="center"/>
    </xf>
    <xf numFmtId="3" fontId="62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5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6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8" fillId="0" borderId="0" xfId="8" applyFont="1" applyAlignment="1">
      <alignment horizontal="center" vertical="top"/>
    </xf>
    <xf numFmtId="0" fontId="58" fillId="0" borderId="0" xfId="8" applyFont="1" applyAlignment="1">
      <alignment horizontal="left" vertical="top"/>
    </xf>
    <xf numFmtId="0" fontId="58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8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69" fillId="0" borderId="0" xfId="8" applyFont="1" applyAlignment="1">
      <alignment horizontal="center" vertical="center"/>
    </xf>
    <xf numFmtId="0" fontId="70" fillId="0" borderId="0" xfId="8" applyFont="1" applyAlignment="1">
      <alignment horizontal="right"/>
    </xf>
    <xf numFmtId="0" fontId="71" fillId="0" borderId="0" xfId="8" applyFont="1" applyAlignment="1">
      <alignment horizontal="right"/>
    </xf>
    <xf numFmtId="0" fontId="72" fillId="0" borderId="0" xfId="8" applyFont="1"/>
    <xf numFmtId="0" fontId="69" fillId="0" borderId="0" xfId="8" applyFont="1"/>
    <xf numFmtId="0" fontId="64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3" fillId="0" borderId="0" xfId="10" applyFont="1" applyAlignment="1">
      <alignment horizontal="right" vertical="top"/>
    </xf>
    <xf numFmtId="0" fontId="75" fillId="0" borderId="0" xfId="8" applyFont="1" applyAlignment="1">
      <alignment vertical="center"/>
    </xf>
    <xf numFmtId="0" fontId="76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79" fillId="0" borderId="0" xfId="11" applyFont="1" applyAlignment="1">
      <alignment horizontal="center" vertical="top"/>
    </xf>
    <xf numFmtId="0" fontId="60" fillId="0" borderId="0" xfId="8" applyFont="1" applyAlignment="1">
      <alignment horizontal="left" vertical="top"/>
    </xf>
    <xf numFmtId="0" fontId="64" fillId="0" borderId="0" xfId="11" applyFont="1" applyAlignment="1">
      <alignment horizontal="center" vertical="center"/>
    </xf>
    <xf numFmtId="0" fontId="79" fillId="0" borderId="0" xfId="4" applyNumberFormat="1" applyFont="1" applyAlignment="1">
      <alignment wrapText="1"/>
    </xf>
    <xf numFmtId="0" fontId="75" fillId="0" borderId="0" xfId="8" applyFont="1" applyAlignment="1">
      <alignment horizontal="center" vertical="center"/>
    </xf>
    <xf numFmtId="0" fontId="64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0" fillId="0" borderId="0" xfId="8" applyFont="1" applyAlignment="1">
      <alignment horizontal="center"/>
    </xf>
    <xf numFmtId="0" fontId="68" fillId="0" borderId="0" xfId="8" applyFont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4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4" fillId="0" borderId="9" xfId="8" applyFont="1" applyBorder="1" applyAlignment="1">
      <alignment horizontal="left" vertic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4" fillId="0" borderId="9" xfId="10" applyFont="1" applyBorder="1" applyAlignment="1">
      <alignment horizontal="left" vertical="center"/>
    </xf>
    <xf numFmtId="0" fontId="50" fillId="0" borderId="16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/>
    </xf>
    <xf numFmtId="0" fontId="50" fillId="0" borderId="18" xfId="10" applyFont="1" applyBorder="1" applyAlignment="1">
      <alignment horizontal="center" vertical="center"/>
    </xf>
    <xf numFmtId="0" fontId="83" fillId="0" borderId="16" xfId="14" applyBorder="1" applyAlignment="1">
      <alignment horizontal="center" vertical="center"/>
    </xf>
    <xf numFmtId="168" fontId="53" fillId="0" borderId="0" xfId="11" applyNumberFormat="1" applyFont="1" applyAlignment="1">
      <alignment horizontal="left"/>
    </xf>
    <xf numFmtId="0" fontId="64" fillId="0" borderId="0" xfId="11" applyFont="1" applyAlignment="1">
      <alignment vertical="center"/>
    </xf>
    <xf numFmtId="0" fontId="74" fillId="0" borderId="0" xfId="10" applyFont="1" applyAlignment="1">
      <alignment horizontal="left"/>
    </xf>
    <xf numFmtId="0" fontId="74" fillId="0" borderId="9" xfId="10" applyFont="1" applyBorder="1" applyAlignment="1">
      <alignment horizontal="left" vertical="center" wrapText="1"/>
    </xf>
    <xf numFmtId="0" fontId="74" fillId="0" borderId="0" xfId="10" applyFont="1" applyAlignment="1">
      <alignment horizontal="center"/>
    </xf>
    <xf numFmtId="0" fontId="50" fillId="0" borderId="0" xfId="10" applyFont="1" applyAlignment="1">
      <alignment horizontal="center" vertical="center"/>
    </xf>
    <xf numFmtId="0" fontId="79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0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8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left"/>
    </xf>
    <xf numFmtId="0" fontId="8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7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69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2" fillId="0" borderId="0" xfId="4" applyNumberFormat="1" applyFont="1" applyAlignment="1">
      <alignment horizontal="left" wrapText="1"/>
    </xf>
    <xf numFmtId="0" fontId="82" fillId="0" borderId="0" xfId="10" applyFont="1" applyAlignment="1">
      <alignment horizontal="left"/>
    </xf>
    <xf numFmtId="0" fontId="82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7" fillId="5" borderId="14" xfId="8" applyFont="1" applyFill="1" applyBorder="1" applyAlignment="1">
      <alignment horizontal="center" vertical="center" wrapText="1"/>
    </xf>
    <xf numFmtId="0" fontId="77" fillId="5" borderId="13" xfId="8" applyFont="1" applyFill="1" applyBorder="1" applyAlignment="1">
      <alignment horizontal="center" vertical="center" wrapText="1"/>
    </xf>
    <xf numFmtId="0" fontId="77" fillId="5" borderId="15" xfId="8" applyFont="1" applyFill="1" applyBorder="1" applyAlignment="1">
      <alignment horizontal="center" vertical="center" wrapText="1"/>
    </xf>
    <xf numFmtId="0" fontId="77" fillId="5" borderId="11" xfId="8" applyFont="1" applyFill="1" applyBorder="1" applyAlignment="1">
      <alignment horizontal="center" vertical="center" wrapText="1"/>
    </xf>
    <xf numFmtId="0" fontId="77" fillId="5" borderId="10" xfId="8" applyFont="1" applyFill="1" applyBorder="1" applyAlignment="1">
      <alignment horizontal="center" vertical="center" wrapText="1"/>
    </xf>
    <xf numFmtId="0" fontId="77" fillId="5" borderId="12" xfId="8" applyFont="1" applyFill="1" applyBorder="1" applyAlignment="1">
      <alignment horizontal="center" vertical="center" wrapText="1"/>
    </xf>
    <xf numFmtId="0" fontId="79" fillId="0" borderId="9" xfId="8" applyFont="1" applyBorder="1" applyAlignment="1">
      <alignment horizontal="left" vertical="center"/>
    </xf>
    <xf numFmtId="0" fontId="79" fillId="0" borderId="9" xfId="10" applyFont="1" applyBorder="1" applyAlignment="1">
      <alignment horizontal="center" vertical="center"/>
    </xf>
    <xf numFmtId="0" fontId="79" fillId="0" borderId="9" xfId="10" applyFont="1" applyBorder="1" applyAlignment="1">
      <alignment horizontal="left" vertical="center"/>
    </xf>
    <xf numFmtId="0" fontId="79" fillId="0" borderId="9" xfId="10" applyFont="1" applyBorder="1" applyAlignment="1">
      <alignment horizontal="left" vertical="center" wrapText="1"/>
    </xf>
    <xf numFmtId="0" fontId="79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1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ds.ba/" TargetMode="External"/><Relationship Id="rId1" Type="http://schemas.openxmlformats.org/officeDocument/2006/relationships/hyperlink" Target="mailto:abds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33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34" t="s">
        <v>56</v>
      </c>
      <c r="AP2" s="1">
        <v>1</v>
      </c>
      <c r="AQ2" s="237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34" t="s">
        <v>75</v>
      </c>
      <c r="AP3" s="1">
        <v>2</v>
      </c>
      <c r="AQ3" s="237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34" t="s">
        <v>93</v>
      </c>
      <c r="AP4" s="1">
        <v>3</v>
      </c>
      <c r="AQ4" s="237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35" t="s">
        <v>108</v>
      </c>
      <c r="AP5" s="1">
        <v>4</v>
      </c>
      <c r="AQ5" s="237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37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37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37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37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37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37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37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37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37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37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36"/>
      <c r="AA640" s="4"/>
    </row>
    <row r="641" spans="9:27">
      <c r="I641" s="236"/>
      <c r="AA641" s="4"/>
    </row>
    <row r="642" spans="9:27">
      <c r="I642" s="236"/>
      <c r="AA642" s="4"/>
    </row>
    <row r="643" spans="9:27">
      <c r="I643" s="236"/>
      <c r="AA643" s="4"/>
    </row>
    <row r="644" spans="9:27">
      <c r="I644" s="236"/>
      <c r="AA644" s="4"/>
    </row>
    <row r="645" spans="9:27">
      <c r="I645" s="236"/>
      <c r="AA645" s="4"/>
    </row>
    <row r="646" spans="9:27">
      <c r="I646" s="236"/>
      <c r="AA646" s="4"/>
    </row>
    <row r="647" spans="9:27">
      <c r="I647" s="236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70" priority="1"/>
    <cfRule type="duplicateValues" dxfId="69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 t="e">
        <f>IF(LEN(#REF!)=4,"",#REF!)</f>
        <v>#REF!</v>
      </c>
      <c r="C47" s="19" t="e">
        <f>IF(AND(ROWS(#REF!)=99,COLUMNS(#REF!)=7),1,0)</f>
        <v>#REF!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32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view="pageLayout" topLeftCell="B29" zoomScale="80" zoomScaleNormal="100" zoomScalePageLayoutView="80" workbookViewId="0">
      <selection activeCell="BA20" sqref="BA20"/>
    </sheetView>
  </sheetViews>
  <sheetFormatPr defaultColWidth="2.5703125" defaultRowHeight="15.75"/>
  <cols>
    <col min="1" max="1" width="5.140625" style="82" hidden="1" customWidth="1"/>
    <col min="2" max="2" width="1.7109375" style="82" customWidth="1"/>
    <col min="3" max="3" width="12.7109375" style="83" bestFit="1" customWidth="1"/>
    <col min="4" max="4" width="3" style="83" customWidth="1"/>
    <col min="5" max="5" width="2.5703125" style="83" customWidth="1"/>
    <col min="6" max="6" width="9.140625" style="83" bestFit="1" customWidth="1"/>
    <col min="7" max="17" width="2.5703125" style="83" customWidth="1"/>
    <col min="18" max="18" width="12.85546875" style="83" customWidth="1"/>
    <col min="19" max="21" width="2.5703125" style="83" customWidth="1"/>
    <col min="22" max="22" width="3" style="83" customWidth="1"/>
    <col min="23" max="31" width="2.5703125" style="83" customWidth="1"/>
    <col min="32" max="32" width="2.7109375" style="83" customWidth="1"/>
    <col min="33" max="33" width="3.85546875" style="83" customWidth="1"/>
    <col min="34" max="34" width="4.42578125" style="83" customWidth="1"/>
    <col min="35" max="35" width="1" style="83" customWidth="1"/>
    <col min="36" max="36" width="3.85546875" style="83" customWidth="1"/>
    <col min="37" max="38" width="2.5703125" style="83" customWidth="1"/>
    <col min="39" max="41" width="2.5703125" style="83"/>
    <col min="42" max="42" width="1.85546875" style="83" customWidth="1"/>
    <col min="43" max="43" width="1.5703125" style="83" customWidth="1"/>
    <col min="44" max="44" width="4.5703125" style="83" customWidth="1"/>
    <col min="45" max="16384" width="2.5703125" style="83"/>
  </cols>
  <sheetData>
    <row r="1" spans="1:920" s="78" customFormat="1" ht="15" customHeight="1">
      <c r="C1" s="264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AA1" s="79"/>
      <c r="AF1" s="77"/>
      <c r="AG1" s="77"/>
      <c r="AH1" s="248"/>
      <c r="AI1" s="77"/>
      <c r="AJ1" s="240"/>
      <c r="AK1" s="285" t="s">
        <v>2520</v>
      </c>
      <c r="AL1" s="286"/>
      <c r="AM1" s="286"/>
      <c r="AN1" s="286"/>
      <c r="AO1" s="286"/>
      <c r="AP1" s="286"/>
      <c r="AQ1" s="286"/>
    </row>
    <row r="2" spans="1:920" s="77" customFormat="1" ht="18" customHeight="1">
      <c r="C2" s="246"/>
      <c r="D2" s="168"/>
      <c r="E2" s="168"/>
      <c r="F2" s="168"/>
      <c r="G2" s="168"/>
      <c r="H2" s="168"/>
      <c r="I2" s="168"/>
      <c r="J2" s="168"/>
      <c r="K2" s="168"/>
      <c r="L2" s="168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80"/>
      <c r="Y2" s="80"/>
      <c r="Z2" s="80"/>
      <c r="AA2" s="81"/>
      <c r="AC2" s="273"/>
      <c r="AD2" s="273"/>
      <c r="AE2" s="273"/>
      <c r="AF2" s="273"/>
      <c r="AG2" s="273"/>
      <c r="AH2" s="273"/>
      <c r="AI2" s="78"/>
      <c r="AJ2" s="240"/>
      <c r="AK2" s="273" t="s">
        <v>2527</v>
      </c>
      <c r="AL2" s="273"/>
      <c r="AM2" s="273"/>
      <c r="AN2" s="273"/>
      <c r="AO2" s="273"/>
      <c r="AP2" s="273"/>
      <c r="AQ2" s="273"/>
    </row>
    <row r="3" spans="1:920" ht="21" customHeight="1">
      <c r="D3" s="240"/>
    </row>
    <row r="4" spans="1:920" s="46" customFormat="1" ht="21" customHeight="1">
      <c r="A4" s="45"/>
      <c r="B4" s="45"/>
      <c r="C4" s="288" t="s">
        <v>2526</v>
      </c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  <c r="AK4" s="288"/>
      <c r="AL4" s="288"/>
      <c r="AM4" s="288"/>
      <c r="AN4" s="288"/>
      <c r="AO4" s="288"/>
      <c r="AP4" s="288"/>
      <c r="AQ4" s="288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7" t="s">
        <v>2569</v>
      </c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4"/>
      <c r="AJ6" s="240"/>
    </row>
    <row r="7" spans="1:920" ht="15.75" customHeight="1">
      <c r="C7" s="267" t="s">
        <v>2517</v>
      </c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9"/>
      <c r="S7" s="267" t="s">
        <v>2528</v>
      </c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  <c r="AM7" s="268"/>
      <c r="AN7" s="268"/>
      <c r="AO7" s="268"/>
      <c r="AP7" s="268"/>
      <c r="AQ7" s="269"/>
    </row>
    <row r="8" spans="1:920">
      <c r="C8" s="270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2"/>
      <c r="S8" s="270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2"/>
    </row>
    <row r="9" spans="1:920" s="85" customFormat="1">
      <c r="A9" s="74">
        <v>0.01</v>
      </c>
      <c r="B9" s="74" t="str">
        <f>IF(LEN(Y9)=0,"",1+ABS((Y9*A9)/LEN(Y9))+A9)</f>
        <v/>
      </c>
      <c r="C9" s="266" t="s">
        <v>2529</v>
      </c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</row>
    <row r="10" spans="1:920" s="85" customFormat="1">
      <c r="A10" s="74"/>
      <c r="B10" s="74"/>
      <c r="C10" s="274" t="s">
        <v>2530</v>
      </c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</row>
    <row r="11" spans="1:920" s="85" customFormat="1">
      <c r="A11" s="74"/>
      <c r="B11" s="74"/>
      <c r="C11" s="263" t="s">
        <v>2531</v>
      </c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75" t="s">
        <v>2570</v>
      </c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6"/>
      <c r="AO11" s="276"/>
      <c r="AP11" s="276"/>
      <c r="AQ11" s="277"/>
    </row>
    <row r="12" spans="1:920" s="85" customFormat="1">
      <c r="A12" s="74"/>
      <c r="B12" s="74"/>
      <c r="C12" s="263" t="s">
        <v>2532</v>
      </c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75" t="s">
        <v>2571</v>
      </c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76"/>
      <c r="AN12" s="276"/>
      <c r="AO12" s="276"/>
      <c r="AP12" s="276"/>
      <c r="AQ12" s="277"/>
    </row>
    <row r="13" spans="1:920" s="85" customFormat="1">
      <c r="A13" s="74"/>
      <c r="B13" s="74"/>
      <c r="C13" s="263" t="s">
        <v>2533</v>
      </c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75" t="s">
        <v>2572</v>
      </c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6"/>
      <c r="AM13" s="276"/>
      <c r="AN13" s="276"/>
      <c r="AO13" s="276"/>
      <c r="AP13" s="276"/>
      <c r="AQ13" s="277"/>
    </row>
    <row r="14" spans="1:920" s="85" customFormat="1">
      <c r="A14" s="74"/>
      <c r="B14" s="74"/>
      <c r="C14" s="263" t="s">
        <v>2534</v>
      </c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78" t="s">
        <v>2573</v>
      </c>
      <c r="T14" s="276"/>
      <c r="U14" s="276"/>
      <c r="V14" s="276"/>
      <c r="W14" s="276"/>
      <c r="X14" s="276"/>
      <c r="Y14" s="276"/>
      <c r="Z14" s="276"/>
      <c r="AA14" s="276"/>
      <c r="AB14" s="276"/>
      <c r="AC14" s="276"/>
      <c r="AD14" s="276"/>
      <c r="AE14" s="276"/>
      <c r="AF14" s="276"/>
      <c r="AG14" s="276"/>
      <c r="AH14" s="276"/>
      <c r="AI14" s="276"/>
      <c r="AJ14" s="276"/>
      <c r="AK14" s="276"/>
      <c r="AL14" s="276"/>
      <c r="AM14" s="276"/>
      <c r="AN14" s="276"/>
      <c r="AO14" s="276"/>
      <c r="AP14" s="276"/>
      <c r="AQ14" s="277"/>
    </row>
    <row r="15" spans="1:920" s="85" customFormat="1">
      <c r="A15" s="74"/>
      <c r="B15" s="74"/>
      <c r="C15" s="263" t="s">
        <v>2535</v>
      </c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78" t="s">
        <v>2574</v>
      </c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276"/>
      <c r="AM15" s="276"/>
      <c r="AN15" s="276"/>
      <c r="AO15" s="276"/>
      <c r="AP15" s="276"/>
      <c r="AQ15" s="277"/>
    </row>
    <row r="16" spans="1:920" s="85" customFormat="1">
      <c r="A16" s="74"/>
      <c r="B16" s="74"/>
      <c r="C16" s="263" t="s">
        <v>2536</v>
      </c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75" t="s">
        <v>2575</v>
      </c>
      <c r="T16" s="276"/>
      <c r="U16" s="276"/>
      <c r="V16" s="276"/>
      <c r="W16" s="276"/>
      <c r="X16" s="276"/>
      <c r="Y16" s="276"/>
      <c r="Z16" s="276"/>
      <c r="AA16" s="276"/>
      <c r="AB16" s="276"/>
      <c r="AC16" s="276"/>
      <c r="AD16" s="276"/>
      <c r="AE16" s="276"/>
      <c r="AF16" s="276"/>
      <c r="AG16" s="276"/>
      <c r="AH16" s="276"/>
      <c r="AI16" s="276"/>
      <c r="AJ16" s="276"/>
      <c r="AK16" s="276"/>
      <c r="AL16" s="276"/>
      <c r="AM16" s="276"/>
      <c r="AN16" s="276"/>
      <c r="AO16" s="276"/>
      <c r="AP16" s="276"/>
      <c r="AQ16" s="277"/>
    </row>
    <row r="17" spans="1:43" s="85" customFormat="1">
      <c r="A17" s="74"/>
      <c r="B17" s="74"/>
      <c r="C17" s="263" t="s">
        <v>2537</v>
      </c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</row>
    <row r="18" spans="1:43" s="85" customFormat="1">
      <c r="A18" s="74"/>
      <c r="B18" s="74"/>
      <c r="C18" s="263" t="s">
        <v>2538</v>
      </c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</row>
    <row r="19" spans="1:43" s="85" customFormat="1">
      <c r="A19" s="74"/>
      <c r="B19" s="74"/>
      <c r="C19" s="263" t="s">
        <v>2539</v>
      </c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2" t="s">
        <v>2576</v>
      </c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</row>
    <row r="20" spans="1:43" s="85" customFormat="1" ht="35.25" customHeight="1">
      <c r="A20" s="74"/>
      <c r="B20" s="74"/>
      <c r="C20" s="263" t="s">
        <v>2540</v>
      </c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2" t="s">
        <v>2577</v>
      </c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</row>
    <row r="21" spans="1:43" s="85" customFormat="1">
      <c r="A21" s="74"/>
      <c r="B21" s="74"/>
      <c r="C21" s="263" t="s">
        <v>2541</v>
      </c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2" t="s">
        <v>2578</v>
      </c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</row>
    <row r="22" spans="1:43" s="85" customFormat="1">
      <c r="A22" s="74"/>
      <c r="B22" s="74"/>
      <c r="C22" s="282" t="s">
        <v>2542</v>
      </c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  <c r="AP22" s="262"/>
      <c r="AQ22" s="262"/>
    </row>
    <row r="23" spans="1:43" s="85" customFormat="1">
      <c r="A23" s="74"/>
      <c r="B23" s="74"/>
      <c r="C23" s="263" t="s">
        <v>2543</v>
      </c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2" t="s">
        <v>2579</v>
      </c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</row>
    <row r="24" spans="1:43" s="85" customFormat="1">
      <c r="A24" s="74"/>
      <c r="B24" s="74"/>
      <c r="C24" s="263" t="s">
        <v>2544</v>
      </c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2" t="s">
        <v>2580</v>
      </c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</row>
    <row r="25" spans="1:43" s="85" customFormat="1" ht="67.5" customHeight="1">
      <c r="A25" s="74"/>
      <c r="B25" s="74"/>
      <c r="C25" s="263" t="s">
        <v>2545</v>
      </c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</row>
    <row r="26" spans="1:43" s="85" customFormat="1">
      <c r="A26" s="74"/>
      <c r="B26" s="74"/>
      <c r="C26" s="282" t="s">
        <v>2546</v>
      </c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</row>
    <row r="27" spans="1:43" s="85" customFormat="1">
      <c r="A27" s="74"/>
      <c r="B27" s="74"/>
      <c r="C27" s="263" t="s">
        <v>2547</v>
      </c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</row>
    <row r="28" spans="1:43" s="85" customFormat="1" ht="35.25" customHeight="1">
      <c r="A28" s="74"/>
      <c r="B28" s="74"/>
      <c r="C28" s="263" t="s">
        <v>2548</v>
      </c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</row>
    <row r="29" spans="1:43" s="85" customFormat="1" ht="50.25" customHeight="1">
      <c r="A29" s="74"/>
      <c r="B29" s="74"/>
      <c r="C29" s="263" t="s">
        <v>2549</v>
      </c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</row>
    <row r="30" spans="1:43" s="85" customFormat="1">
      <c r="A30" s="74"/>
      <c r="B30" s="74"/>
      <c r="C30" s="282" t="s">
        <v>2550</v>
      </c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  <c r="R30" s="28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</row>
    <row r="31" spans="1:43" s="85" customFormat="1" ht="49.5" customHeight="1">
      <c r="A31" s="74"/>
      <c r="B31" s="74"/>
      <c r="C31" s="263" t="s">
        <v>2551</v>
      </c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</row>
    <row r="32" spans="1:43" s="85" customFormat="1" ht="33.75" customHeight="1">
      <c r="A32" s="74"/>
      <c r="B32" s="74"/>
      <c r="C32" s="282" t="s">
        <v>2560</v>
      </c>
      <c r="D32" s="282"/>
      <c r="E32" s="282"/>
      <c r="F32" s="282"/>
      <c r="G32" s="282"/>
      <c r="H32" s="282"/>
      <c r="I32" s="282"/>
      <c r="J32" s="282"/>
      <c r="K32" s="282"/>
      <c r="L32" s="282"/>
      <c r="M32" s="282"/>
      <c r="N32" s="282"/>
      <c r="O32" s="282"/>
      <c r="P32" s="282"/>
      <c r="Q32" s="282"/>
      <c r="R32" s="28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</row>
    <row r="33" spans="1:43" s="85" customFormat="1">
      <c r="A33" s="74"/>
      <c r="B33" s="74"/>
      <c r="C33" s="263" t="s">
        <v>2552</v>
      </c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</row>
    <row r="34" spans="1:43" s="85" customFormat="1">
      <c r="A34" s="74"/>
      <c r="B34" s="74"/>
      <c r="C34" s="263" t="s">
        <v>2561</v>
      </c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</row>
    <row r="35" spans="1:43" s="85" customFormat="1">
      <c r="A35" s="74"/>
      <c r="B35" s="74"/>
      <c r="C35" s="263" t="s">
        <v>2553</v>
      </c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</row>
    <row r="36" spans="1:43" s="85" customFormat="1">
      <c r="A36" s="74"/>
      <c r="B36" s="74"/>
      <c r="C36" s="282" t="s">
        <v>2554</v>
      </c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</row>
    <row r="37" spans="1:43" s="85" customFormat="1">
      <c r="A37" s="74"/>
      <c r="B37" s="74"/>
      <c r="C37" s="263" t="s">
        <v>2555</v>
      </c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</row>
    <row r="38" spans="1:43" s="85" customFormat="1" ht="51.75" customHeight="1">
      <c r="A38" s="74"/>
      <c r="B38" s="74"/>
      <c r="C38" s="263" t="s">
        <v>2556</v>
      </c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2"/>
      <c r="T38" s="262"/>
      <c r="U38" s="262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62"/>
      <c r="AQ38" s="262"/>
    </row>
    <row r="39" spans="1:43" s="85" customFormat="1" ht="51" customHeight="1">
      <c r="A39" s="74"/>
      <c r="B39" s="74"/>
      <c r="C39" s="263" t="s">
        <v>2557</v>
      </c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62"/>
      <c r="AQ39" s="262"/>
    </row>
    <row r="40" spans="1:43" s="85" customFormat="1" ht="49.5" customHeight="1">
      <c r="A40" s="74"/>
      <c r="B40" s="74"/>
      <c r="C40" s="263" t="s">
        <v>2558</v>
      </c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2"/>
      <c r="T40" s="262"/>
      <c r="U40" s="262"/>
      <c r="V40" s="262"/>
      <c r="W40" s="262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62"/>
      <c r="AQ40" s="262"/>
    </row>
    <row r="41" spans="1:43" s="85" customFormat="1" ht="49.5" customHeight="1">
      <c r="A41" s="74"/>
      <c r="B41" s="74"/>
      <c r="C41" s="263" t="s">
        <v>2559</v>
      </c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</row>
    <row r="42" spans="1:43" ht="21" customHeight="1">
      <c r="B42" s="74" t="str">
        <f>IF(ISERROR(ABS(LOG(ABS(SUM(B9:B41)),EXP(3)))),"",ABS(LOG(ABS(SUM(B9:B41)),EXP(3))))</f>
        <v/>
      </c>
    </row>
    <row r="43" spans="1:43" ht="23.25" customHeight="1">
      <c r="B43" s="75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AH43" s="170"/>
      <c r="AI43" s="86"/>
      <c r="AJ43" s="86"/>
      <c r="AK43" s="86"/>
    </row>
    <row r="44" spans="1:43" s="88" customFormat="1" ht="24" customHeight="1">
      <c r="A44" s="87"/>
      <c r="B44" s="87"/>
      <c r="C44" s="280" t="s">
        <v>2149</v>
      </c>
      <c r="D44" s="280"/>
      <c r="E44" s="280"/>
      <c r="F44" s="280"/>
      <c r="G44" s="280"/>
      <c r="H44" s="280"/>
      <c r="I44" s="280"/>
      <c r="J44" s="280"/>
      <c r="K44" s="280"/>
      <c r="L44" s="280"/>
      <c r="T44" s="97"/>
      <c r="AC44" s="97" t="s">
        <v>2151</v>
      </c>
      <c r="AH44" s="97"/>
      <c r="AI44" s="89"/>
      <c r="AJ44" s="284" t="s">
        <v>2150</v>
      </c>
      <c r="AK44" s="284"/>
      <c r="AL44" s="284"/>
      <c r="AM44" s="284"/>
      <c r="AN44" s="284"/>
      <c r="AO44" s="284"/>
      <c r="AP44" s="284"/>
      <c r="AQ44" s="284"/>
    </row>
    <row r="45" spans="1:43">
      <c r="C45" s="281"/>
      <c r="D45" s="281"/>
      <c r="E45" s="281"/>
      <c r="F45" s="281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AG45" s="283"/>
      <c r="AH45" s="283"/>
      <c r="AI45" s="283"/>
      <c r="AJ45" s="283"/>
      <c r="AK45" s="283"/>
      <c r="AL45" s="283"/>
      <c r="AM45" s="283"/>
      <c r="AN45" s="283"/>
      <c r="AO45" s="283"/>
      <c r="AP45" s="283"/>
      <c r="AQ45" s="283"/>
    </row>
    <row r="46" spans="1:43" ht="24">
      <c r="H46" s="90"/>
      <c r="I46" s="90"/>
      <c r="J46" s="90"/>
      <c r="K46" s="90"/>
      <c r="L46" s="90"/>
      <c r="AJ46" s="284" t="s">
        <v>2566</v>
      </c>
      <c r="AK46" s="284"/>
      <c r="AL46" s="284"/>
      <c r="AM46" s="284"/>
      <c r="AN46" s="284"/>
      <c r="AO46" s="284"/>
      <c r="AP46" s="284"/>
      <c r="AQ46" s="284"/>
    </row>
    <row r="47" spans="1:43" ht="17.25" customHeight="1">
      <c r="C47" s="90"/>
      <c r="D47" s="90"/>
      <c r="E47" s="90"/>
      <c r="F47" s="90"/>
      <c r="G47" s="91"/>
      <c r="H47" s="90"/>
      <c r="I47" s="90"/>
      <c r="J47" s="90"/>
      <c r="K47" s="90"/>
      <c r="L47" s="90"/>
      <c r="AG47" s="283"/>
      <c r="AH47" s="283"/>
      <c r="AI47" s="283"/>
      <c r="AJ47" s="283"/>
      <c r="AK47" s="283"/>
      <c r="AL47" s="283"/>
      <c r="AM47" s="283"/>
      <c r="AN47" s="283"/>
      <c r="AO47" s="283"/>
      <c r="AP47" s="283"/>
      <c r="AQ47" s="283"/>
    </row>
    <row r="48" spans="1:43" ht="33.75" customHeight="1">
      <c r="C48" s="90"/>
      <c r="D48" s="90"/>
      <c r="E48" s="90"/>
      <c r="F48" s="90"/>
      <c r="G48" s="91"/>
      <c r="H48" s="90"/>
      <c r="I48" s="90"/>
      <c r="J48" s="90"/>
      <c r="K48" s="90"/>
      <c r="L48" s="90"/>
    </row>
    <row r="49" spans="3:37" ht="33.75" customHeight="1">
      <c r="C49" s="90"/>
      <c r="D49" s="90"/>
      <c r="E49" s="90"/>
      <c r="F49" s="90"/>
      <c r="G49" s="91"/>
      <c r="H49" s="90"/>
      <c r="I49" s="90"/>
      <c r="J49" s="90"/>
      <c r="K49" s="90"/>
      <c r="L49" s="90"/>
    </row>
    <row r="50" spans="3:37" ht="72.75" customHeight="1">
      <c r="C50" s="279"/>
      <c r="D50" s="279"/>
      <c r="E50" s="279"/>
      <c r="F50" s="279"/>
      <c r="G50" s="279"/>
      <c r="H50" s="279"/>
      <c r="I50" s="279"/>
      <c r="J50" s="279"/>
      <c r="K50" s="279"/>
      <c r="L50" s="279"/>
      <c r="AJ50" s="92"/>
      <c r="AK50" s="93"/>
    </row>
    <row r="51" spans="3:37" ht="72.75" customHeight="1">
      <c r="AJ51" s="92"/>
      <c r="AK51" s="93"/>
    </row>
    <row r="52" spans="3:37" ht="20.45" customHeight="1">
      <c r="C52" s="171"/>
      <c r="D52" s="172"/>
      <c r="E52" s="98"/>
      <c r="F52" s="98"/>
      <c r="G52" s="98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173"/>
      <c r="AJ52" s="92"/>
      <c r="AK52" s="93"/>
    </row>
    <row r="53" spans="3:37">
      <c r="C53" s="94"/>
      <c r="D53" s="94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</row>
  </sheetData>
  <mergeCells count="81">
    <mergeCell ref="AG45:AQ45"/>
    <mergeCell ref="AG47:AQ47"/>
    <mergeCell ref="AJ46:AQ46"/>
    <mergeCell ref="AJ44:AQ44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68" priority="5">
      <formula>OR(LEFT(#REF!,5)="Reviz",LEFT(#REF!,6)="Izjava")</formula>
    </cfRule>
    <cfRule type="expression" dxfId="67" priority="6">
      <formula>OR(LEFT(#REF!,5)="Reviz",LEFT(#REF!,6)="Izjava")</formula>
    </cfRule>
  </conditionalFormatting>
  <conditionalFormatting sqref="C7">
    <cfRule type="expression" dxfId="66" priority="4">
      <formula>OR(LEFT(#REF!,5)="Reviz",LEFT(#REF!,6)="Izjava")</formula>
    </cfRule>
  </conditionalFormatting>
  <conditionalFormatting sqref="C9">
    <cfRule type="expression" dxfId="65" priority="2">
      <formula>OR(LEFT(#REF!,5)="Reviz",LEFT(#REF!,6)="Izjava")</formula>
    </cfRule>
  </conditionalFormatting>
  <conditionalFormatting sqref="C52">
    <cfRule type="expression" dxfId="64" priority="7">
      <formula>OR(LEFT(#REF!,5)="Reviz",LEFT(#REF!,6)="Izjava")</formula>
    </cfRule>
    <cfRule type="containsText" dxfId="63" priority="8" operator="containsText" text="Obrazac prazan">
      <formula>NOT(ISERROR(SEARCH("Obrazac prazan",C52)))</formula>
    </cfRule>
  </conditionalFormatting>
  <conditionalFormatting sqref="C48:AH53 C1:AH1 C2:AC2 S9:S41 C10:C41 C42:AH44 C45 G45:AF45 C46:AH46 C47:AF47">
    <cfRule type="expression" dxfId="62" priority="9">
      <formula>OR(LEFT(#REF!,5)="Reviz",LEFT(#REF!,6)="Izjava")</formula>
    </cfRule>
  </conditionalFormatting>
  <conditionalFormatting sqref="S7">
    <cfRule type="expression" dxfId="61" priority="3">
      <formula>OR(LEFT(#REF!,5)="Reviz",LEFT(#REF!,6)="Izjava")</formula>
    </cfRule>
  </conditionalFormatting>
  <conditionalFormatting sqref="X1:AG1 X2:AC2 C42:AH42 C46:AH46 C47:AF47 C48:W49 C50:AH51 AJ1">
    <cfRule type="expression" dxfId="60" priority="10">
      <formula>OR(LEFT(#REF!,5)="Reviz",LEFT(#REF!,6)="Izjava")</formula>
    </cfRule>
  </conditionalFormatting>
  <hyperlinks>
    <hyperlink ref="S14" r:id="rId1" xr:uid="{4A03A95D-B711-41AB-9862-4134475F0518}"/>
    <hyperlink ref="S15" r:id="rId2" xr:uid="{55268464-5D2A-491D-925F-DAE5601474B5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tabSelected="1" view="pageLayout" topLeftCell="E52" zoomScaleNormal="100" workbookViewId="0">
      <selection activeCell="I109" sqref="I109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290" t="s">
        <v>2581</v>
      </c>
      <c r="F1" s="290"/>
      <c r="G1" s="114"/>
      <c r="H1" s="114"/>
      <c r="I1" s="101"/>
      <c r="J1" s="239" t="s">
        <v>2520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28" t="s">
        <v>2518</v>
      </c>
      <c r="F2" s="99"/>
      <c r="G2" s="99"/>
      <c r="H2" s="101"/>
      <c r="I2" s="103"/>
      <c r="J2" s="229" t="s">
        <v>2521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291" t="s">
        <v>2582</v>
      </c>
      <c r="F3" s="291"/>
      <c r="G3" s="114"/>
      <c r="H3" s="102"/>
      <c r="I3" s="101"/>
      <c r="J3" s="230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28" t="s">
        <v>2519</v>
      </c>
      <c r="F4" s="99"/>
      <c r="G4" s="99"/>
      <c r="H4" s="99"/>
      <c r="I4" s="103"/>
      <c r="J4" s="229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291" t="s">
        <v>1676</v>
      </c>
      <c r="F5" s="291"/>
      <c r="G5" s="231"/>
      <c r="H5" s="114"/>
      <c r="I5" s="10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28" t="s">
        <v>7</v>
      </c>
      <c r="H6" s="99"/>
      <c r="I6" s="103"/>
      <c r="J6" s="229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294"/>
      <c r="F7" s="294"/>
      <c r="H7" s="99"/>
      <c r="I7" s="103"/>
      <c r="J7" s="230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28" t="s">
        <v>1970</v>
      </c>
      <c r="H8" s="99"/>
      <c r="I8" s="103"/>
      <c r="J8" s="229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294" t="s">
        <v>2583</v>
      </c>
      <c r="F9" s="294"/>
      <c r="G9" s="99"/>
      <c r="H9" s="99"/>
      <c r="I9" s="10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28" t="s">
        <v>2523</v>
      </c>
      <c r="F10" s="107"/>
      <c r="G10" s="99"/>
      <c r="H10" s="99"/>
      <c r="I10" s="103"/>
      <c r="J10" s="104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291"/>
      <c r="F11" s="291"/>
      <c r="G11" s="99"/>
      <c r="H11" s="99"/>
      <c r="I11" s="103"/>
      <c r="J11" s="104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292" t="s">
        <v>1971</v>
      </c>
      <c r="F12" s="292"/>
      <c r="G12" s="292"/>
      <c r="H12" s="292"/>
      <c r="I12" s="292"/>
      <c r="J12" s="292"/>
    </row>
    <row r="13" spans="1:919" ht="13.5" customHeight="1">
      <c r="E13" s="292" t="s">
        <v>1972</v>
      </c>
      <c r="F13" s="292"/>
      <c r="G13" s="292"/>
      <c r="H13" s="292"/>
      <c r="I13" s="292"/>
      <c r="J13" s="292"/>
    </row>
    <row r="14" spans="1:919" ht="15" customHeight="1">
      <c r="E14" s="293" t="s">
        <v>2596</v>
      </c>
      <c r="F14" s="293"/>
      <c r="G14" s="293"/>
      <c r="H14" s="293"/>
      <c r="I14" s="293"/>
      <c r="J14" s="293"/>
    </row>
    <row r="15" spans="1:919">
      <c r="E15" s="47"/>
      <c r="F15" s="48"/>
      <c r="G15" s="48"/>
      <c r="H15" s="48"/>
      <c r="J15" s="139" t="s">
        <v>1973</v>
      </c>
    </row>
    <row r="16" spans="1:919" ht="27.2" customHeight="1">
      <c r="E16" s="174" t="s">
        <v>1974</v>
      </c>
      <c r="F16" s="175" t="s">
        <v>1969</v>
      </c>
      <c r="G16" s="175" t="s">
        <v>1975</v>
      </c>
      <c r="H16" s="176" t="s">
        <v>1976</v>
      </c>
      <c r="I16" s="193" t="s">
        <v>2567</v>
      </c>
      <c r="J16" s="193" t="s">
        <v>2568</v>
      </c>
    </row>
    <row r="17" spans="1:919" s="51" customFormat="1" ht="12.75" customHeight="1">
      <c r="A17" s="49"/>
      <c r="B17" s="49"/>
      <c r="C17" s="49"/>
      <c r="D17" s="49"/>
      <c r="E17" s="177">
        <v>1</v>
      </c>
      <c r="F17" s="178">
        <v>2</v>
      </c>
      <c r="G17" s="178">
        <v>3</v>
      </c>
      <c r="H17" s="179">
        <v>4</v>
      </c>
      <c r="I17" s="179">
        <v>5</v>
      </c>
      <c r="J17" s="179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0"/>
      <c r="F18" s="181" t="s">
        <v>1977</v>
      </c>
      <c r="G18" s="181"/>
      <c r="H18" s="182"/>
      <c r="I18" s="108"/>
      <c r="J18" s="108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21969.177142857145</v>
      </c>
      <c r="D19" s="45">
        <f>IF(LEN(J19)=0,"",1+ABS((J19*B19)/LEN(J19))+B19)</f>
        <v>1430426.6199999999</v>
      </c>
      <c r="E19" s="183" t="s">
        <v>1978</v>
      </c>
      <c r="F19" s="184" t="s">
        <v>1979</v>
      </c>
      <c r="G19" s="181"/>
      <c r="H19" s="176" t="s">
        <v>35</v>
      </c>
      <c r="I19" s="191">
        <f>IFERROR(IF(AND(I20,I27,I32,I33,I43,I44,I45,I46,I47,I48,I51,I56,I57)="","",SUM(I20,I27,I32,I33,I43,I44,I45,I46,I47,I48,I51,I56,I57)),"")</f>
        <v>7688855</v>
      </c>
      <c r="J19" s="191">
        <f>IFERROR(IF(AND(J20,J27,J32,J33,J43,J44,J45,J46,J47,J48,J51,J56,J57)="","",SUM(J20,J27,J32,J33,J43,J44,J45,J46,J47,J48,J51,J56,J57)),"")</f>
        <v>7946802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4525.0899999999992</v>
      </c>
      <c r="D20" s="45">
        <f t="shared" si="0"/>
        <v>236359.97428571427</v>
      </c>
      <c r="E20" s="180" t="s">
        <v>1980</v>
      </c>
      <c r="F20" s="185" t="s">
        <v>1981</v>
      </c>
      <c r="G20" s="185"/>
      <c r="H20" s="182" t="s">
        <v>1982</v>
      </c>
      <c r="I20" s="108">
        <f t="array" ref="I20">IF(AND(ISBLANK(I21:I26)),"",SUM(I21:I26))</f>
        <v>1055614</v>
      </c>
      <c r="J20" s="108">
        <f t="array" ref="J20">IF(AND(ISBLANK(J21:J26)),"",SUM(J21:J26))</f>
        <v>1302759</v>
      </c>
    </row>
    <row r="21" spans="1:919" ht="12.75" customHeight="1">
      <c r="A21" s="45">
        <v>0.04</v>
      </c>
      <c r="B21" s="45">
        <v>1.28</v>
      </c>
      <c r="C21" s="45" t="str">
        <f t="shared" si="0"/>
        <v/>
      </c>
      <c r="D21" s="45" t="str">
        <f t="shared" si="0"/>
        <v/>
      </c>
      <c r="E21" s="180" t="s">
        <v>1983</v>
      </c>
      <c r="F21" s="186" t="s">
        <v>1984</v>
      </c>
      <c r="G21" s="185"/>
      <c r="H21" s="182" t="s">
        <v>57</v>
      </c>
      <c r="I21" s="109"/>
      <c r="J21" s="109"/>
    </row>
    <row r="22" spans="1:919" ht="12.75" customHeight="1">
      <c r="A22" s="45">
        <v>0.05</v>
      </c>
      <c r="B22" s="45">
        <v>1.29</v>
      </c>
      <c r="C22" s="45" t="str">
        <f t="shared" si="0"/>
        <v/>
      </c>
      <c r="D22" s="45" t="str">
        <f t="shared" si="0"/>
        <v/>
      </c>
      <c r="E22" s="180" t="s">
        <v>1985</v>
      </c>
      <c r="F22" s="186" t="s">
        <v>1986</v>
      </c>
      <c r="G22" s="185"/>
      <c r="H22" s="182" t="s">
        <v>1987</v>
      </c>
      <c r="I22" s="109"/>
      <c r="J22" s="109"/>
    </row>
    <row r="23" spans="1:919" ht="12.75" customHeight="1">
      <c r="A23" s="45">
        <v>0.06</v>
      </c>
      <c r="B23" s="45">
        <v>1.3</v>
      </c>
      <c r="C23" s="45">
        <f t="shared" si="0"/>
        <v>899.99199999999996</v>
      </c>
      <c r="D23" s="45">
        <f t="shared" si="0"/>
        <v>18547.580000000002</v>
      </c>
      <c r="E23" s="180" t="s">
        <v>1988</v>
      </c>
      <c r="F23" s="186" t="s">
        <v>1989</v>
      </c>
      <c r="G23" s="185"/>
      <c r="H23" s="182" t="s">
        <v>1990</v>
      </c>
      <c r="I23" s="109">
        <v>74911</v>
      </c>
      <c r="J23" s="109">
        <v>71328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1114.518</v>
      </c>
      <c r="D24" s="45">
        <f t="shared" si="0"/>
        <v>71377.878333333341</v>
      </c>
      <c r="E24" s="180" t="s">
        <v>1991</v>
      </c>
      <c r="F24" s="186" t="s">
        <v>1992</v>
      </c>
      <c r="G24" s="185"/>
      <c r="H24" s="182" t="s">
        <v>1993</v>
      </c>
      <c r="I24" s="109">
        <v>79532</v>
      </c>
      <c r="J24" s="109">
        <v>326911</v>
      </c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0" t="s">
        <v>1994</v>
      </c>
      <c r="F25" s="186" t="s">
        <v>1995</v>
      </c>
      <c r="G25" s="185"/>
      <c r="H25" s="182" t="s">
        <v>1996</v>
      </c>
      <c r="I25" s="109"/>
      <c r="J25" s="109"/>
    </row>
    <row r="26" spans="1:919" ht="12.75" customHeight="1">
      <c r="A26" s="45">
        <v>0.09</v>
      </c>
      <c r="B26" s="45">
        <v>1.33</v>
      </c>
      <c r="C26" s="45">
        <f t="shared" si="0"/>
        <v>13518.655000000001</v>
      </c>
      <c r="D26" s="45">
        <f t="shared" si="0"/>
        <v>200504.26333333334</v>
      </c>
      <c r="E26" s="180" t="s">
        <v>1997</v>
      </c>
      <c r="F26" s="186" t="s">
        <v>1998</v>
      </c>
      <c r="G26" s="185"/>
      <c r="H26" s="182" t="s">
        <v>76</v>
      </c>
      <c r="I26" s="109">
        <v>901171</v>
      </c>
      <c r="J26" s="109">
        <v>904520</v>
      </c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0" t="s">
        <v>1999</v>
      </c>
      <c r="F27" s="185" t="s">
        <v>2000</v>
      </c>
      <c r="G27" s="181"/>
      <c r="H27" s="182" t="s">
        <v>2001</v>
      </c>
      <c r="I27" s="108" t="str">
        <f t="array" ref="I27">IF(AND(ISBLANK(I28:I31)),"",SUM(I28:I31))</f>
        <v/>
      </c>
      <c r="J27" s="108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0" t="s">
        <v>2002</v>
      </c>
      <c r="F28" s="186" t="s">
        <v>1984</v>
      </c>
      <c r="G28" s="185"/>
      <c r="H28" s="182" t="s">
        <v>2003</v>
      </c>
      <c r="I28" s="109"/>
      <c r="J28" s="109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0" t="s">
        <v>2004</v>
      </c>
      <c r="F29" s="186" t="s">
        <v>1986</v>
      </c>
      <c r="G29" s="185"/>
      <c r="H29" s="182" t="s">
        <v>95</v>
      </c>
      <c r="I29" s="109"/>
      <c r="J29" s="109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0" t="s">
        <v>2005</v>
      </c>
      <c r="F30" s="186" t="s">
        <v>2006</v>
      </c>
      <c r="G30" s="185"/>
      <c r="H30" s="182" t="s">
        <v>274</v>
      </c>
      <c r="I30" s="109"/>
      <c r="J30" s="109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0" t="s">
        <v>2007</v>
      </c>
      <c r="F31" s="186" t="s">
        <v>2008</v>
      </c>
      <c r="G31" s="185"/>
      <c r="H31" s="182" t="s">
        <v>110</v>
      </c>
      <c r="I31" s="109"/>
      <c r="J31" s="109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0" t="s">
        <v>2009</v>
      </c>
      <c r="F32" s="185" t="s">
        <v>2010</v>
      </c>
      <c r="G32" s="185"/>
      <c r="H32" s="182" t="s">
        <v>2011</v>
      </c>
      <c r="I32" s="109"/>
      <c r="J32" s="109"/>
    </row>
    <row r="33" spans="1:919" ht="12.75" customHeight="1">
      <c r="A33" s="45">
        <v>0.16</v>
      </c>
      <c r="B33" s="45">
        <v>1.4</v>
      </c>
      <c r="C33" s="45" t="str">
        <f t="shared" si="0"/>
        <v/>
      </c>
      <c r="D33" s="45" t="str">
        <f t="shared" si="0"/>
        <v/>
      </c>
      <c r="E33" s="180" t="s">
        <v>2012</v>
      </c>
      <c r="F33" s="185" t="s">
        <v>2013</v>
      </c>
      <c r="G33" s="185"/>
      <c r="H33" s="182" t="s">
        <v>2014</v>
      </c>
      <c r="I33" s="108" t="str">
        <f t="array" ref="I33">IF(AND(ISBLANK(I34:I37)),"",SUM(I34:I37))</f>
        <v/>
      </c>
      <c r="J33" s="108" t="str">
        <f t="array" ref="J33">IF(AND(ISBLANK(J34:J37)),"",SUM(J34:J37))</f>
        <v/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0" t="s">
        <v>2015</v>
      </c>
      <c r="F34" s="186" t="s">
        <v>2016</v>
      </c>
      <c r="G34" s="185"/>
      <c r="H34" s="182" t="s">
        <v>125</v>
      </c>
      <c r="I34" s="109"/>
      <c r="J34" s="109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0" t="s">
        <v>2017</v>
      </c>
      <c r="F35" s="187" t="s">
        <v>2018</v>
      </c>
      <c r="G35" s="188"/>
      <c r="H35" s="182" t="s">
        <v>141</v>
      </c>
      <c r="I35" s="109"/>
      <c r="J35" s="110"/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0" t="s">
        <v>2019</v>
      </c>
      <c r="F36" s="187" t="s">
        <v>2020</v>
      </c>
      <c r="G36" s="188"/>
      <c r="H36" s="182" t="s">
        <v>156</v>
      </c>
      <c r="I36" s="109"/>
      <c r="J36" s="110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0" t="s">
        <v>2021</v>
      </c>
      <c r="F37" s="187" t="s">
        <v>2022</v>
      </c>
      <c r="G37" s="188"/>
      <c r="H37" s="182" t="s">
        <v>184</v>
      </c>
      <c r="I37" s="109"/>
      <c r="J37" s="110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3" customFormat="1" ht="17.25" customHeight="1">
      <c r="E40" s="144"/>
      <c r="J40" s="145" t="s">
        <v>2023</v>
      </c>
    </row>
    <row r="41" spans="1:919" ht="27.2" customHeight="1">
      <c r="E41" s="174" t="s">
        <v>1974</v>
      </c>
      <c r="F41" s="175" t="s">
        <v>1969</v>
      </c>
      <c r="G41" s="175" t="s">
        <v>1975</v>
      </c>
      <c r="H41" s="176" t="s">
        <v>1976</v>
      </c>
      <c r="I41" s="176" t="str">
        <f>I16</f>
        <v>Iznos tekuće godine</v>
      </c>
      <c r="J41" s="176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77">
        <v>1</v>
      </c>
      <c r="F42" s="178">
        <v>2</v>
      </c>
      <c r="G42" s="178">
        <v>3</v>
      </c>
      <c r="H42" s="179">
        <v>4</v>
      </c>
      <c r="I42" s="179">
        <v>5</v>
      </c>
      <c r="J42" s="179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0" t="s">
        <v>2024</v>
      </c>
      <c r="F43" s="189" t="s">
        <v>2025</v>
      </c>
      <c r="G43" s="182"/>
      <c r="H43" s="182" t="s">
        <v>2026</v>
      </c>
      <c r="I43" s="109"/>
      <c r="J43" s="109"/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221268.92000000004</v>
      </c>
      <c r="D44" s="45">
        <f t="shared" si="1"/>
        <v>1153755.1542857143</v>
      </c>
      <c r="E44" s="180" t="s">
        <v>2027</v>
      </c>
      <c r="F44" s="189" t="s">
        <v>2028</v>
      </c>
      <c r="G44" s="182"/>
      <c r="H44" s="182" t="s">
        <v>199</v>
      </c>
      <c r="I44" s="109">
        <v>5531691</v>
      </c>
      <c r="J44" s="109">
        <v>5531691</v>
      </c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0" t="s">
        <v>2029</v>
      </c>
      <c r="F45" s="185" t="s">
        <v>2030</v>
      </c>
      <c r="G45" s="182"/>
      <c r="H45" s="182" t="s">
        <v>2031</v>
      </c>
      <c r="I45" s="109"/>
      <c r="J45" s="109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0" t="s">
        <v>2032</v>
      </c>
      <c r="F46" s="185" t="s">
        <v>2033</v>
      </c>
      <c r="G46" s="182"/>
      <c r="H46" s="182" t="s">
        <v>224</v>
      </c>
      <c r="I46" s="109"/>
      <c r="J46" s="109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0" t="s">
        <v>2034</v>
      </c>
      <c r="F47" s="185" t="s">
        <v>2035</v>
      </c>
      <c r="G47" s="182"/>
      <c r="H47" s="182" t="s">
        <v>2036</v>
      </c>
      <c r="I47" s="109"/>
      <c r="J47" s="109"/>
    </row>
    <row r="48" spans="1:919" ht="13.5" customHeight="1">
      <c r="A48" s="45">
        <v>0.32</v>
      </c>
      <c r="B48" s="45">
        <v>1.5</v>
      </c>
      <c r="C48" s="45">
        <f t="shared" si="1"/>
        <v>50357.754285714283</v>
      </c>
      <c r="D48" s="45">
        <f t="shared" si="1"/>
        <v>235550.07142857142</v>
      </c>
      <c r="E48" s="180" t="s">
        <v>2037</v>
      </c>
      <c r="F48" s="185" t="s">
        <v>2038</v>
      </c>
      <c r="G48" s="182"/>
      <c r="H48" s="182" t="s">
        <v>625</v>
      </c>
      <c r="I48" s="108">
        <f t="array" ref="I48">IF(AND(ISBLANK(I49:I50)),"",SUM(I49:I50))</f>
        <v>1101547</v>
      </c>
      <c r="J48" s="108">
        <f t="array" ref="J48">IF(AND(ISBLANK(J49:J50)),"",SUM(J49:J50))</f>
        <v>1099222</v>
      </c>
    </row>
    <row r="49" spans="1:10" ht="13.5" customHeight="1">
      <c r="A49" s="45">
        <v>0.33</v>
      </c>
      <c r="B49" s="45">
        <v>1.51</v>
      </c>
      <c r="C49" s="45">
        <f t="shared" si="1"/>
        <v>51931.402857142857</v>
      </c>
      <c r="D49" s="45">
        <f t="shared" si="1"/>
        <v>237120.39857142858</v>
      </c>
      <c r="E49" s="180" t="s">
        <v>2039</v>
      </c>
      <c r="F49" s="186" t="s">
        <v>2040</v>
      </c>
      <c r="G49" s="182"/>
      <c r="H49" s="182" t="s">
        <v>286</v>
      </c>
      <c r="I49" s="109">
        <v>1101547</v>
      </c>
      <c r="J49" s="109">
        <v>1099222</v>
      </c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0" t="s">
        <v>2041</v>
      </c>
      <c r="F50" s="186" t="s">
        <v>2042</v>
      </c>
      <c r="G50" s="182"/>
      <c r="H50" s="182" t="s">
        <v>298</v>
      </c>
      <c r="I50" s="109"/>
      <c r="J50" s="109"/>
    </row>
    <row r="51" spans="1:10" ht="13.5" customHeight="1">
      <c r="A51" s="45">
        <v>0.35</v>
      </c>
      <c r="B51" s="45">
        <v>1.53</v>
      </c>
      <c r="C51" s="45" t="str">
        <f t="shared" si="1"/>
        <v/>
      </c>
      <c r="D51" s="45" t="str">
        <f t="shared" si="1"/>
        <v/>
      </c>
      <c r="E51" s="180" t="s">
        <v>2043</v>
      </c>
      <c r="F51" s="185" t="s">
        <v>2044</v>
      </c>
      <c r="G51" s="182"/>
      <c r="H51" s="182" t="s">
        <v>604</v>
      </c>
      <c r="I51" s="108" t="str">
        <f t="array" ref="I51">IF(AND(ISBLANK(I52:I55)),"",SUM(I52:I55))</f>
        <v/>
      </c>
      <c r="J51" s="108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0" t="s">
        <v>2045</v>
      </c>
      <c r="F52" s="186" t="s">
        <v>2046</v>
      </c>
      <c r="G52" s="182"/>
      <c r="H52" s="182" t="s">
        <v>2047</v>
      </c>
      <c r="I52" s="109"/>
      <c r="J52" s="109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0" t="s">
        <v>2048</v>
      </c>
      <c r="F53" s="186" t="s">
        <v>2049</v>
      </c>
      <c r="G53" s="182"/>
      <c r="H53" s="182" t="s">
        <v>318</v>
      </c>
      <c r="I53" s="109"/>
      <c r="J53" s="109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0" t="s">
        <v>2050</v>
      </c>
      <c r="F54" s="186" t="s">
        <v>2051</v>
      </c>
      <c r="G54" s="182"/>
      <c r="H54" s="182" t="s">
        <v>2052</v>
      </c>
      <c r="I54" s="109"/>
      <c r="J54" s="109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0" t="s">
        <v>2053</v>
      </c>
      <c r="F55" s="186" t="s">
        <v>2054</v>
      </c>
      <c r="G55" s="182"/>
      <c r="H55" s="182" t="s">
        <v>327</v>
      </c>
      <c r="I55" s="109"/>
      <c r="J55" s="109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0" t="s">
        <v>2055</v>
      </c>
      <c r="F56" s="189" t="s">
        <v>2056</v>
      </c>
      <c r="G56" s="182"/>
      <c r="H56" s="182" t="s">
        <v>335</v>
      </c>
      <c r="I56" s="109"/>
      <c r="J56" s="109"/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2.6799999999999997</v>
      </c>
      <c r="D57" s="45">
        <f t="shared" si="1"/>
        <v>4177.93</v>
      </c>
      <c r="E57" s="180" t="s">
        <v>2057</v>
      </c>
      <c r="F57" s="189" t="s">
        <v>2058</v>
      </c>
      <c r="G57" s="182"/>
      <c r="H57" s="182" t="s">
        <v>344</v>
      </c>
      <c r="I57" s="109">
        <v>3</v>
      </c>
      <c r="J57" s="109">
        <v>13130</v>
      </c>
    </row>
    <row r="58" spans="1:10" ht="13.5" customHeight="1">
      <c r="A58" s="45">
        <v>0.43</v>
      </c>
      <c r="B58" s="45">
        <v>1.6</v>
      </c>
      <c r="C58" s="45">
        <f>IF(LEN(I58)=0,"",1+ABS((I58*A58)/LEN(I58))+A58)</f>
        <v>13019.321666666669</v>
      </c>
      <c r="D58" s="45">
        <f t="shared" si="1"/>
        <v>48503.399999999994</v>
      </c>
      <c r="E58" s="183" t="s">
        <v>2059</v>
      </c>
      <c r="F58" s="190" t="s">
        <v>2060</v>
      </c>
      <c r="G58" s="182"/>
      <c r="H58" s="176" t="s">
        <v>353</v>
      </c>
      <c r="I58" s="111">
        <v>181645</v>
      </c>
      <c r="J58" s="111">
        <v>181878</v>
      </c>
    </row>
    <row r="59" spans="1:10" ht="13.5" customHeight="1">
      <c r="A59" s="45">
        <v>0.44</v>
      </c>
      <c r="B59" s="45">
        <v>1.61</v>
      </c>
      <c r="C59" s="45">
        <f t="shared" si="1"/>
        <v>144674.00571428571</v>
      </c>
      <c r="D59" s="45">
        <f t="shared" si="1"/>
        <v>627487.23</v>
      </c>
      <c r="E59" s="183" t="s">
        <v>2061</v>
      </c>
      <c r="F59" s="189" t="s">
        <v>2062</v>
      </c>
      <c r="G59" s="182"/>
      <c r="H59" s="176" t="s">
        <v>362</v>
      </c>
      <c r="I59" s="191">
        <f>IFERROR(IF(AND(I60,I66,I67,I68,I72,I77,I78,I83,I84,I85,I86)="","",SUM(I60,I66,I67,I68,I72,I77,I78,I83,I84,I85,I86)),"")</f>
        <v>2301609</v>
      </c>
      <c r="J59" s="191">
        <f>IFERROR(IF(AND(J60,J66,J67,J68,J72,J77,J78,J83,J84,J85,J86)="","",SUM(J60,J66,J67,J68,J72,J77,J78,J83,J84,J85,J86)),"")</f>
        <v>2728194</v>
      </c>
    </row>
    <row r="60" spans="1:10" ht="13.5" customHeight="1">
      <c r="A60" s="45">
        <v>0.45</v>
      </c>
      <c r="B60" s="45">
        <v>1.62</v>
      </c>
      <c r="C60" s="45" t="str">
        <f t="shared" si="1"/>
        <v/>
      </c>
      <c r="D60" s="45" t="str">
        <f t="shared" si="1"/>
        <v/>
      </c>
      <c r="E60" s="180" t="s">
        <v>1980</v>
      </c>
      <c r="F60" s="189" t="s">
        <v>2063</v>
      </c>
      <c r="G60" s="182"/>
      <c r="H60" s="182" t="s">
        <v>370</v>
      </c>
      <c r="I60" s="108" t="str">
        <f t="array" ref="I60">IF(AND(ISBLANK(I61:I65)),"",SUM(I61:I65))</f>
        <v/>
      </c>
      <c r="J60" s="108" t="str">
        <f t="array" ref="J60">IF(AND(ISBLANK(J61:J65)),"",SUM(J61:J65))</f>
        <v/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0" t="s">
        <v>1983</v>
      </c>
      <c r="F61" s="186" t="s">
        <v>2064</v>
      </c>
      <c r="G61" s="182"/>
      <c r="H61" s="182" t="s">
        <v>378</v>
      </c>
      <c r="I61" s="109"/>
      <c r="J61" s="109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0" t="s">
        <v>1985</v>
      </c>
      <c r="F62" s="186" t="s">
        <v>2065</v>
      </c>
      <c r="G62" s="182"/>
      <c r="H62" s="182" t="s">
        <v>2066</v>
      </c>
      <c r="I62" s="109"/>
      <c r="J62" s="109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0" t="s">
        <v>1988</v>
      </c>
      <c r="F63" s="186" t="s">
        <v>2067</v>
      </c>
      <c r="G63" s="182"/>
      <c r="H63" s="182" t="s">
        <v>393</v>
      </c>
      <c r="I63" s="109"/>
      <c r="J63" s="109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0" t="s">
        <v>1991</v>
      </c>
      <c r="F64" s="186" t="s">
        <v>2068</v>
      </c>
      <c r="G64" s="182"/>
      <c r="H64" s="182" t="s">
        <v>400</v>
      </c>
      <c r="I64" s="109"/>
      <c r="J64" s="109"/>
    </row>
    <row r="65" spans="1:10" ht="13.5" customHeight="1">
      <c r="A65" s="45">
        <v>0.5</v>
      </c>
      <c r="B65" s="45">
        <v>1.67</v>
      </c>
      <c r="C65" s="45" t="str">
        <f t="shared" ref="C65:D78" si="2">IF(LEN(I65)=0,"",1+ABS((I65*A65)/LEN(I65))+A65)</f>
        <v/>
      </c>
      <c r="D65" s="45" t="str">
        <f t="shared" si="2"/>
        <v/>
      </c>
      <c r="E65" s="180" t="s">
        <v>1994</v>
      </c>
      <c r="F65" s="186" t="s">
        <v>2069</v>
      </c>
      <c r="G65" s="182"/>
      <c r="H65" s="182" t="s">
        <v>408</v>
      </c>
      <c r="I65" s="109"/>
      <c r="J65" s="109"/>
    </row>
    <row r="66" spans="1:10" ht="13.5" customHeight="1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0" t="s">
        <v>1999</v>
      </c>
      <c r="F66" s="189" t="s">
        <v>2070</v>
      </c>
      <c r="G66" s="182"/>
      <c r="H66" s="182" t="s">
        <v>414</v>
      </c>
      <c r="I66" s="109"/>
      <c r="J66" s="109"/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0" t="s">
        <v>2009</v>
      </c>
      <c r="F67" s="189" t="s">
        <v>2071</v>
      </c>
      <c r="G67" s="182"/>
      <c r="H67" s="182" t="s">
        <v>423</v>
      </c>
      <c r="I67" s="109"/>
      <c r="J67" s="109"/>
    </row>
    <row r="68" spans="1:10" ht="13.5" customHeight="1">
      <c r="A68" s="45">
        <v>0.53</v>
      </c>
      <c r="B68" s="45">
        <v>1.7</v>
      </c>
      <c r="C68" s="45">
        <f t="shared" si="2"/>
        <v>84269.94</v>
      </c>
      <c r="D68" s="45">
        <f t="shared" si="2"/>
        <v>370216.07142857148</v>
      </c>
      <c r="E68" s="180" t="s">
        <v>2012</v>
      </c>
      <c r="F68" s="189" t="s">
        <v>2072</v>
      </c>
      <c r="G68" s="182"/>
      <c r="H68" s="182" t="s">
        <v>2073</v>
      </c>
      <c r="I68" s="108">
        <f t="array" ref="I68">IF(AND(ISBLANK(I69:I71)),"",SUM(I69:I71))</f>
        <v>1112979</v>
      </c>
      <c r="J68" s="108">
        <f t="array" ref="J68">IF(AND(ISBLANK(J69:J71)),"",SUM(J69:J71))</f>
        <v>1524408</v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0" t="s">
        <v>2015</v>
      </c>
      <c r="F69" s="186" t="s">
        <v>2074</v>
      </c>
      <c r="G69" s="182"/>
      <c r="H69" s="182" t="s">
        <v>429</v>
      </c>
      <c r="I69" s="109"/>
      <c r="J69" s="109"/>
    </row>
    <row r="70" spans="1:10" ht="13.5" customHeight="1">
      <c r="A70" s="45">
        <v>0.55000000000000004</v>
      </c>
      <c r="B70" s="45">
        <v>1.72</v>
      </c>
      <c r="C70" s="45">
        <f t="shared" si="2"/>
        <v>87449.900000000009</v>
      </c>
      <c r="D70" s="45">
        <f t="shared" si="2"/>
        <v>374571.54285714281</v>
      </c>
      <c r="E70" s="180" t="s">
        <v>2017</v>
      </c>
      <c r="F70" s="186" t="s">
        <v>2075</v>
      </c>
      <c r="G70" s="182"/>
      <c r="H70" s="182" t="s">
        <v>437</v>
      </c>
      <c r="I70" s="109">
        <v>1112979</v>
      </c>
      <c r="J70" s="109">
        <v>1524408</v>
      </c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0" t="s">
        <v>2019</v>
      </c>
      <c r="F71" s="186" t="s">
        <v>2076</v>
      </c>
      <c r="G71" s="182"/>
      <c r="H71" s="182" t="s">
        <v>444</v>
      </c>
      <c r="I71" s="109"/>
      <c r="J71" s="109"/>
    </row>
    <row r="72" spans="1:10" ht="13.5" customHeight="1">
      <c r="A72" s="45">
        <v>0.56999999999999995</v>
      </c>
      <c r="B72" s="45">
        <v>1.74</v>
      </c>
      <c r="C72" s="45">
        <f t="shared" si="2"/>
        <v>2115.9279999999999</v>
      </c>
      <c r="D72" s="45">
        <f t="shared" si="2"/>
        <v>6457.0959999999995</v>
      </c>
      <c r="E72" s="180" t="s">
        <v>2024</v>
      </c>
      <c r="F72" s="189" t="s">
        <v>2077</v>
      </c>
      <c r="G72" s="182"/>
      <c r="H72" s="182" t="s">
        <v>451</v>
      </c>
      <c r="I72" s="108">
        <f t="array" ref="I72">IF(AND(ISBLANK(I73:I76)),"",SUM(I73:I76))</f>
        <v>18547</v>
      </c>
      <c r="J72" s="108">
        <f t="array" ref="J72">IF(AND(ISBLANK(J73:J76)),"",SUM(J73:J76))</f>
        <v>18547</v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0" t="s">
        <v>2078</v>
      </c>
      <c r="F73" s="186" t="s">
        <v>2046</v>
      </c>
      <c r="G73" s="182"/>
      <c r="H73" s="182" t="s">
        <v>262</v>
      </c>
      <c r="I73" s="109"/>
      <c r="J73" s="109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0" t="s">
        <v>2079</v>
      </c>
      <c r="F74" s="186" t="s">
        <v>2049</v>
      </c>
      <c r="G74" s="182"/>
      <c r="H74" s="182" t="s">
        <v>459</v>
      </c>
      <c r="I74" s="109"/>
      <c r="J74" s="109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0" t="s">
        <v>2080</v>
      </c>
      <c r="F75" s="186" t="s">
        <v>2051</v>
      </c>
      <c r="G75" s="182"/>
      <c r="H75" s="182" t="s">
        <v>464</v>
      </c>
      <c r="I75" s="109"/>
      <c r="J75" s="109"/>
    </row>
    <row r="76" spans="1:10" ht="13.5" customHeight="1">
      <c r="A76" s="45">
        <v>0.61</v>
      </c>
      <c r="B76" s="45">
        <v>1.78</v>
      </c>
      <c r="C76" s="45">
        <f t="shared" si="2"/>
        <v>2264.3440000000001</v>
      </c>
      <c r="D76" s="45">
        <f t="shared" si="2"/>
        <v>6605.5120000000006</v>
      </c>
      <c r="E76" s="180" t="s">
        <v>2081</v>
      </c>
      <c r="F76" s="186" t="s">
        <v>2054</v>
      </c>
      <c r="G76" s="182"/>
      <c r="H76" s="182" t="s">
        <v>2082</v>
      </c>
      <c r="I76" s="109">
        <v>18547</v>
      </c>
      <c r="J76" s="109">
        <v>18547</v>
      </c>
    </row>
    <row r="77" spans="1:10" ht="13.5" customHeight="1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0" t="s">
        <v>2027</v>
      </c>
      <c r="F77" s="185" t="s">
        <v>2056</v>
      </c>
      <c r="G77" s="182"/>
      <c r="H77" s="182" t="s">
        <v>586</v>
      </c>
      <c r="I77" s="109"/>
      <c r="J77" s="109"/>
    </row>
    <row r="78" spans="1:10" ht="13.5" customHeight="1">
      <c r="A78" s="45">
        <v>0.63</v>
      </c>
      <c r="B78" s="45">
        <v>1.8</v>
      </c>
      <c r="C78" s="45">
        <f t="shared" si="2"/>
        <v>16706.185000000001</v>
      </c>
      <c r="D78" s="45">
        <f t="shared" si="2"/>
        <v>47730.1</v>
      </c>
      <c r="E78" s="180" t="s">
        <v>2029</v>
      </c>
      <c r="F78" s="185" t="s">
        <v>2083</v>
      </c>
      <c r="G78" s="182"/>
      <c r="H78" s="182" t="s">
        <v>469</v>
      </c>
      <c r="I78" s="109">
        <v>159091</v>
      </c>
      <c r="J78" s="109">
        <v>159091</v>
      </c>
    </row>
    <row r="79" spans="1:10" ht="21" customHeight="1">
      <c r="E79" s="37"/>
      <c r="F79" s="37"/>
      <c r="G79" s="37"/>
      <c r="H79" s="37"/>
      <c r="I79" s="37"/>
    </row>
    <row r="80" spans="1:10" s="143" customFormat="1" ht="27" customHeight="1">
      <c r="E80" s="144"/>
      <c r="J80" s="145" t="s">
        <v>2084</v>
      </c>
    </row>
    <row r="81" spans="1:919" ht="27.2" customHeight="1">
      <c r="E81" s="174" t="s">
        <v>1974</v>
      </c>
      <c r="F81" s="175" t="s">
        <v>1969</v>
      </c>
      <c r="G81" s="175" t="s">
        <v>1975</v>
      </c>
      <c r="H81" s="176" t="s">
        <v>1976</v>
      </c>
      <c r="I81" s="176" t="str">
        <f>I16</f>
        <v>Iznos tekuće godine</v>
      </c>
      <c r="J81" s="176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77">
        <v>1</v>
      </c>
      <c r="F82" s="178">
        <v>2</v>
      </c>
      <c r="G82" s="178">
        <v>3</v>
      </c>
      <c r="H82" s="179">
        <v>4</v>
      </c>
      <c r="I82" s="179">
        <v>5</v>
      </c>
      <c r="J82" s="179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0" t="s">
        <v>2032</v>
      </c>
      <c r="F83" s="185" t="s">
        <v>2085</v>
      </c>
      <c r="G83" s="182"/>
      <c r="H83" s="182" t="s">
        <v>211</v>
      </c>
      <c r="I83" s="109"/>
      <c r="J83" s="109"/>
    </row>
    <row r="84" spans="1:919" ht="13.5" customHeight="1">
      <c r="A84" s="45">
        <v>0.65</v>
      </c>
      <c r="B84" s="45">
        <v>1.82</v>
      </c>
      <c r="C84" s="45">
        <f t="shared" si="3"/>
        <v>85730.691666666666</v>
      </c>
      <c r="D84" s="45">
        <f t="shared" si="3"/>
        <v>215774.43666666668</v>
      </c>
      <c r="E84" s="180" t="s">
        <v>2034</v>
      </c>
      <c r="F84" s="185" t="s">
        <v>2086</v>
      </c>
      <c r="G84" s="182"/>
      <c r="H84" s="182" t="s">
        <v>473</v>
      </c>
      <c r="I84" s="109">
        <v>791345</v>
      </c>
      <c r="J84" s="109">
        <v>711335</v>
      </c>
    </row>
    <row r="85" spans="1:919" ht="13.5" customHeight="1">
      <c r="A85" s="45">
        <v>0.66</v>
      </c>
      <c r="B85" s="45">
        <v>1.83</v>
      </c>
      <c r="C85" s="45">
        <f t="shared" si="3"/>
        <v>10717.023999999999</v>
      </c>
      <c r="D85" s="45">
        <f t="shared" si="3"/>
        <v>39754.090000000004</v>
      </c>
      <c r="E85" s="180" t="s">
        <v>2037</v>
      </c>
      <c r="F85" s="189" t="s">
        <v>2087</v>
      </c>
      <c r="G85" s="182"/>
      <c r="H85" s="182" t="s">
        <v>2088</v>
      </c>
      <c r="I85" s="109">
        <v>81177</v>
      </c>
      <c r="J85" s="109">
        <v>130332</v>
      </c>
    </row>
    <row r="86" spans="1:919" ht="13.5" customHeight="1">
      <c r="A86" s="45">
        <v>0.67</v>
      </c>
      <c r="B86" s="45">
        <v>1.84</v>
      </c>
      <c r="C86" s="45">
        <f t="shared" si="3"/>
        <v>15464.153333333335</v>
      </c>
      <c r="D86" s="45">
        <f t="shared" si="3"/>
        <v>56577.013333333336</v>
      </c>
      <c r="E86" s="180" t="s">
        <v>2043</v>
      </c>
      <c r="F86" s="189" t="s">
        <v>2089</v>
      </c>
      <c r="G86" s="182"/>
      <c r="H86" s="182" t="s">
        <v>478</v>
      </c>
      <c r="I86" s="109">
        <v>138470</v>
      </c>
      <c r="J86" s="109">
        <v>184481</v>
      </c>
    </row>
    <row r="87" spans="1:919" ht="13.5" customHeight="1">
      <c r="A87" s="45">
        <v>0.68</v>
      </c>
      <c r="B87" s="45">
        <v>1.85</v>
      </c>
      <c r="C87" s="45">
        <f t="shared" si="3"/>
        <v>864630.94500000007</v>
      </c>
      <c r="D87" s="45">
        <f t="shared" si="3"/>
        <v>2510654.9625000004</v>
      </c>
      <c r="E87" s="183" t="s">
        <v>2090</v>
      </c>
      <c r="F87" s="189" t="s">
        <v>2091</v>
      </c>
      <c r="G87" s="182"/>
      <c r="H87" s="176" t="s">
        <v>484</v>
      </c>
      <c r="I87" s="191">
        <f>IFERROR(IF(AND(I19,I58,I59)="","",SUM(I19,I58,I59)),"")</f>
        <v>10172109</v>
      </c>
      <c r="J87" s="191">
        <f>IFERROR(IF(AND(J19,J58,J59)="","",SUM(J19,J58,J59)),"")</f>
        <v>10856874</v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3" t="s">
        <v>2092</v>
      </c>
      <c r="F88" s="190" t="s">
        <v>2093</v>
      </c>
      <c r="G88" s="182"/>
      <c r="H88" s="176" t="s">
        <v>2094</v>
      </c>
      <c r="I88" s="111"/>
      <c r="J88" s="111"/>
    </row>
    <row r="89" spans="1:919" ht="13.5" customHeight="1">
      <c r="A89" s="45">
        <v>0.7</v>
      </c>
      <c r="B89" s="45">
        <v>1.87</v>
      </c>
      <c r="C89" s="45">
        <f t="shared" si="3"/>
        <v>890061.23749999993</v>
      </c>
      <c r="D89" s="45">
        <f t="shared" si="3"/>
        <v>2537797.1675000004</v>
      </c>
      <c r="E89" s="183" t="s">
        <v>2095</v>
      </c>
      <c r="F89" s="189" t="s">
        <v>2096</v>
      </c>
      <c r="G89" s="182"/>
      <c r="H89" s="176" t="s">
        <v>2097</v>
      </c>
      <c r="I89" s="191">
        <f>IFERROR(IF(AND(I87,I88)="","",SUM(I87,I88)),"")</f>
        <v>10172109</v>
      </c>
      <c r="J89" s="191">
        <f>IFERROR(IF(AND(J87,J88)="","",SUM(J87,J88)),"")</f>
        <v>10856874</v>
      </c>
    </row>
    <row r="90" spans="1:919" ht="13.5" customHeight="1">
      <c r="E90" s="183"/>
      <c r="F90" s="189"/>
      <c r="G90" s="182"/>
      <c r="H90" s="182"/>
      <c r="I90" s="108"/>
      <c r="J90" s="108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0"/>
      <c r="F91" s="190" t="s">
        <v>2098</v>
      </c>
      <c r="G91" s="182"/>
      <c r="H91" s="182"/>
      <c r="I91" s="108"/>
      <c r="J91" s="108"/>
    </row>
    <row r="92" spans="1:919" ht="13.5" customHeight="1">
      <c r="A92" s="45">
        <v>0.73</v>
      </c>
      <c r="B92" s="45">
        <v>1.9</v>
      </c>
      <c r="C92" s="45">
        <f t="shared" si="3"/>
        <v>208008.55571428573</v>
      </c>
      <c r="D92" s="45">
        <f t="shared" si="3"/>
        <v>541390.52857142861</v>
      </c>
      <c r="E92" s="180" t="s">
        <v>1980</v>
      </c>
      <c r="F92" s="189" t="s">
        <v>2099</v>
      </c>
      <c r="G92" s="182"/>
      <c r="H92" s="182">
        <v>101</v>
      </c>
      <c r="I92" s="108">
        <f t="array" ref="I92">IF(AND(ISBLANK(I93:I97)),"",(SUM(I93)-SUM(I94)+SUM(I95:I97)))</f>
        <v>1994586</v>
      </c>
      <c r="J92" s="108">
        <f t="array" ref="J92">IF(AND(ISBLANK(J93:J97)),"",(SUM(J93)-SUM(J94)+SUM(J95:J97)))</f>
        <v>1994586</v>
      </c>
    </row>
    <row r="93" spans="1:919" ht="13.5" customHeight="1">
      <c r="A93" s="45">
        <v>0.74</v>
      </c>
      <c r="B93" s="45">
        <v>1.91</v>
      </c>
      <c r="C93" s="45" t="str">
        <f t="shared" si="3"/>
        <v/>
      </c>
      <c r="D93" s="45" t="str">
        <f t="shared" si="3"/>
        <v/>
      </c>
      <c r="E93" s="180" t="s">
        <v>1983</v>
      </c>
      <c r="F93" s="186" t="s">
        <v>2100</v>
      </c>
      <c r="G93" s="182"/>
      <c r="H93" s="182">
        <v>102</v>
      </c>
      <c r="I93" s="109"/>
      <c r="J93" s="109"/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0" t="s">
        <v>1985</v>
      </c>
      <c r="F94" s="186" t="s">
        <v>2101</v>
      </c>
      <c r="G94" s="182"/>
      <c r="H94" s="182">
        <v>103</v>
      </c>
      <c r="I94" s="109"/>
      <c r="J94" s="109"/>
    </row>
    <row r="95" spans="1:919" ht="13.5" customHeight="1">
      <c r="A95" s="45">
        <v>0.76</v>
      </c>
      <c r="B95" s="45">
        <v>1.93</v>
      </c>
      <c r="C95" s="45">
        <f t="shared" si="3"/>
        <v>216556.81142857144</v>
      </c>
      <c r="D95" s="45">
        <f t="shared" si="3"/>
        <v>549938.78428571438</v>
      </c>
      <c r="E95" s="180" t="s">
        <v>1988</v>
      </c>
      <c r="F95" s="186" t="s">
        <v>2102</v>
      </c>
      <c r="G95" s="182"/>
      <c r="H95" s="182">
        <v>104</v>
      </c>
      <c r="I95" s="109">
        <v>1994586</v>
      </c>
      <c r="J95" s="109">
        <v>1994586</v>
      </c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0" t="s">
        <v>1991</v>
      </c>
      <c r="F96" s="186" t="s">
        <v>2103</v>
      </c>
      <c r="G96" s="182"/>
      <c r="H96" s="182">
        <v>105</v>
      </c>
      <c r="I96" s="109"/>
      <c r="J96" s="109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0" t="s">
        <v>1994</v>
      </c>
      <c r="F97" s="186" t="s">
        <v>2104</v>
      </c>
      <c r="G97" s="182"/>
      <c r="H97" s="182">
        <v>106</v>
      </c>
      <c r="I97" s="109"/>
      <c r="J97" s="109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0" t="s">
        <v>1999</v>
      </c>
      <c r="F98" s="189" t="s">
        <v>2105</v>
      </c>
      <c r="G98" s="182"/>
      <c r="H98" s="182">
        <v>107</v>
      </c>
      <c r="I98" s="109"/>
      <c r="J98" s="109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275902.71428571432</v>
      </c>
      <c r="D99" s="45">
        <f t="shared" si="4"/>
        <v>679408.97142857139</v>
      </c>
      <c r="E99" s="180" t="s">
        <v>2009</v>
      </c>
      <c r="F99" s="189" t="s">
        <v>2106</v>
      </c>
      <c r="G99" s="182"/>
      <c r="H99" s="182">
        <v>108</v>
      </c>
      <c r="I99" s="108">
        <f t="array" ref="I99">IF(AND(ISBLANK(I100:I101)),"",SUM(I100:I101))</f>
        <v>2414133</v>
      </c>
      <c r="J99" s="108">
        <f t="array" ref="J99">IF(AND(ISBLANK(J100:J101)),"",SUM(J100:J101))</f>
        <v>2414133</v>
      </c>
    </row>
    <row r="100" spans="1:10" ht="13.5" customHeight="1">
      <c r="A100" s="45">
        <v>0.81</v>
      </c>
      <c r="B100" s="45">
        <v>1.98</v>
      </c>
      <c r="C100" s="45">
        <f t="shared" si="4"/>
        <v>93993.400000000009</v>
      </c>
      <c r="D100" s="45">
        <f t="shared" si="4"/>
        <v>229760.2</v>
      </c>
      <c r="E100" s="180" t="s">
        <v>2107</v>
      </c>
      <c r="F100" s="186" t="s">
        <v>2108</v>
      </c>
      <c r="G100" s="182"/>
      <c r="H100" s="182">
        <v>109</v>
      </c>
      <c r="I100" s="109">
        <v>696234</v>
      </c>
      <c r="J100" s="109">
        <v>696234</v>
      </c>
    </row>
    <row r="101" spans="1:10" ht="13.5" customHeight="1">
      <c r="A101" s="45">
        <v>0.82</v>
      </c>
      <c r="B101" s="45">
        <v>1.99</v>
      </c>
      <c r="C101" s="45">
        <f t="shared" si="4"/>
        <v>201241.41714285713</v>
      </c>
      <c r="D101" s="45">
        <f t="shared" si="4"/>
        <v>488377.13428571424</v>
      </c>
      <c r="E101" s="180" t="s">
        <v>2109</v>
      </c>
      <c r="F101" s="186" t="s">
        <v>2110</v>
      </c>
      <c r="G101" s="182"/>
      <c r="H101" s="182">
        <v>110</v>
      </c>
      <c r="I101" s="109">
        <v>1717899</v>
      </c>
      <c r="J101" s="109">
        <v>1717899</v>
      </c>
    </row>
    <row r="102" spans="1:10" ht="13.5" customHeight="1">
      <c r="A102" s="45">
        <v>0.83</v>
      </c>
      <c r="B102" s="45">
        <v>2</v>
      </c>
      <c r="C102" s="45">
        <f t="shared" si="4"/>
        <v>169179.58874999997</v>
      </c>
      <c r="D102" s="45">
        <f t="shared" si="4"/>
        <v>408183.25</v>
      </c>
      <c r="E102" s="180" t="s">
        <v>2012</v>
      </c>
      <c r="F102" s="189" t="s">
        <v>2111</v>
      </c>
      <c r="G102" s="182"/>
      <c r="H102" s="182">
        <v>111</v>
      </c>
      <c r="I102" s="108">
        <f t="array" ref="I102">IF(AND(ISBLANK(I103:I105)),"",SUM(I103:I105))</f>
        <v>-1630629</v>
      </c>
      <c r="J102" s="108">
        <f t="array" ref="J102">IF(AND(ISBLANK(J103:J105)),"",SUM(J103:J105))</f>
        <v>-1632721</v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0" t="s">
        <v>2015</v>
      </c>
      <c r="F103" s="186" t="s">
        <v>2112</v>
      </c>
      <c r="G103" s="182"/>
      <c r="H103" s="182">
        <v>112</v>
      </c>
      <c r="I103" s="109"/>
      <c r="J103" s="109"/>
    </row>
    <row r="104" spans="1:10" ht="25.5">
      <c r="A104" s="45">
        <v>0.85</v>
      </c>
      <c r="B104" s="45">
        <v>2.02</v>
      </c>
      <c r="C104" s="45">
        <f t="shared" si="4"/>
        <v>173256.18124999999</v>
      </c>
      <c r="D104" s="45">
        <f t="shared" si="4"/>
        <v>412265.07250000001</v>
      </c>
      <c r="E104" s="180" t="s">
        <v>2017</v>
      </c>
      <c r="F104" s="186" t="s">
        <v>2113</v>
      </c>
      <c r="G104" s="182"/>
      <c r="H104" s="182">
        <v>113</v>
      </c>
      <c r="I104" s="109">
        <v>-1630629</v>
      </c>
      <c r="J104" s="109">
        <v>-1632721</v>
      </c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0" t="s">
        <v>2019</v>
      </c>
      <c r="F105" s="186" t="s">
        <v>2114</v>
      </c>
      <c r="G105" s="182"/>
      <c r="H105" s="182">
        <v>114</v>
      </c>
      <c r="I105" s="109"/>
      <c r="J105" s="109"/>
    </row>
    <row r="106" spans="1:10" ht="13.5" customHeight="1">
      <c r="A106" s="45">
        <v>0.87</v>
      </c>
      <c r="B106" s="45">
        <v>2.04</v>
      </c>
      <c r="C106" s="45">
        <f t="shared" si="4"/>
        <v>430240.48428571428</v>
      </c>
      <c r="D106" s="45">
        <f t="shared" si="4"/>
        <v>464582.73142857139</v>
      </c>
      <c r="E106" s="180" t="s">
        <v>2024</v>
      </c>
      <c r="F106" s="189" t="s">
        <v>2115</v>
      </c>
      <c r="G106" s="182"/>
      <c r="H106" s="182">
        <v>115</v>
      </c>
      <c r="I106" s="108">
        <f t="array" ref="I106">IF(AND(ISBLANK(I107:I108)),"",SUM(I107:I108))</f>
        <v>3461690</v>
      </c>
      <c r="J106" s="108">
        <f t="array" ref="J106">IF(AND(ISBLANK(J107:J108)),"",SUM(J107:J108))</f>
        <v>1594146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424079.66285714286</v>
      </c>
      <c r="D107" s="45">
        <f t="shared" si="4"/>
        <v>418784.66428571427</v>
      </c>
      <c r="E107" s="180" t="s">
        <v>2078</v>
      </c>
      <c r="F107" s="186" t="s">
        <v>2116</v>
      </c>
      <c r="G107" s="182"/>
      <c r="H107" s="182">
        <v>116</v>
      </c>
      <c r="I107" s="109">
        <v>3373346</v>
      </c>
      <c r="J107" s="109">
        <v>1429986</v>
      </c>
    </row>
    <row r="108" spans="1:10" ht="13.5" customHeight="1">
      <c r="A108" s="45">
        <v>0.89</v>
      </c>
      <c r="B108" s="45">
        <v>2.06</v>
      </c>
      <c r="C108" s="45">
        <f t="shared" si="4"/>
        <v>15727.121999999999</v>
      </c>
      <c r="D108" s="45">
        <f t="shared" si="4"/>
        <v>56364.66</v>
      </c>
      <c r="E108" s="180" t="s">
        <v>2079</v>
      </c>
      <c r="F108" s="186" t="s">
        <v>2117</v>
      </c>
      <c r="G108" s="182"/>
      <c r="H108" s="182">
        <v>117</v>
      </c>
      <c r="I108" s="109">
        <v>88344</v>
      </c>
      <c r="J108" s="109">
        <v>164160</v>
      </c>
    </row>
    <row r="109" spans="1:10" ht="13.5" customHeight="1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0" t="s">
        <v>2027</v>
      </c>
      <c r="F109" s="189" t="s">
        <v>2118</v>
      </c>
      <c r="G109" s="182"/>
      <c r="H109" s="182">
        <v>118</v>
      </c>
      <c r="I109" s="108" t="str">
        <f t="array" ref="I109">IF(AND(ISBLANK(I110:I111)),"",SUM(I110:I111))</f>
        <v/>
      </c>
      <c r="J109" s="108" t="str">
        <f t="array" ref="J109">IF(AND(ISBLANK(J110:J111)),"",SUM(J110:J111))</f>
        <v/>
      </c>
    </row>
    <row r="110" spans="1:10" ht="13.5" customHeight="1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0" t="s">
        <v>2119</v>
      </c>
      <c r="F110" s="186" t="s">
        <v>2120</v>
      </c>
      <c r="G110" s="182"/>
      <c r="H110" s="182">
        <v>119</v>
      </c>
      <c r="I110" s="109"/>
      <c r="J110" s="109"/>
    </row>
    <row r="111" spans="1:10" ht="13.5" customHeight="1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0" t="s">
        <v>2121</v>
      </c>
      <c r="F111" s="186" t="s">
        <v>2122</v>
      </c>
      <c r="G111" s="182"/>
      <c r="H111" s="182">
        <v>120</v>
      </c>
      <c r="I111" s="109"/>
      <c r="J111" s="109"/>
    </row>
    <row r="112" spans="1:10" ht="13.5" customHeight="1">
      <c r="A112" s="45">
        <v>0.93</v>
      </c>
      <c r="B112" s="45">
        <v>2.1</v>
      </c>
      <c r="C112" s="45">
        <f t="shared" si="4"/>
        <v>829001.27285714296</v>
      </c>
      <c r="D112" s="45">
        <f t="shared" si="4"/>
        <v>1311046.3</v>
      </c>
      <c r="E112" s="183" t="s">
        <v>2029</v>
      </c>
      <c r="F112" s="190" t="s">
        <v>2123</v>
      </c>
      <c r="G112" s="176"/>
      <c r="H112" s="176">
        <v>121</v>
      </c>
      <c r="I112" s="191">
        <f>IFERROR(IF(AND(I92,I98,I99,I102,I106,I109)="","",SUM(I92,I98,I99,I102,I106)-SUM(I109)),"")</f>
        <v>6239780</v>
      </c>
      <c r="J112" s="191">
        <f>IFERROR(IF(AND(J92,J98,J99,J102,J106,J109)="","",SUM(J92,J98,J99,J102,J106)-SUM(J109)),"")</f>
        <v>4370144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0" t="s">
        <v>2032</v>
      </c>
      <c r="F113" s="189" t="s">
        <v>2124</v>
      </c>
      <c r="G113" s="182"/>
      <c r="H113" s="182">
        <v>122</v>
      </c>
      <c r="I113" s="109"/>
      <c r="J113" s="109"/>
    </row>
    <row r="114" spans="1:919" ht="13.5" customHeight="1">
      <c r="A114" s="45">
        <v>0.95</v>
      </c>
      <c r="B114" s="45">
        <v>2.12</v>
      </c>
      <c r="C114" s="45">
        <f t="shared" si="4"/>
        <v>846829.23571428563</v>
      </c>
      <c r="D114" s="45">
        <f t="shared" si="4"/>
        <v>1323532.4457142861</v>
      </c>
      <c r="E114" s="183" t="s">
        <v>1978</v>
      </c>
      <c r="F114" s="190" t="s">
        <v>2125</v>
      </c>
      <c r="G114" s="176"/>
      <c r="H114" s="176">
        <v>123</v>
      </c>
      <c r="I114" s="191">
        <f>IFERROR(IF(AND(I112,I113)="","",SUM(I112,I113)),"")</f>
        <v>6239780</v>
      </c>
      <c r="J114" s="191">
        <f>IFERROR(IF(AND(J112,J113)="","",SUM(J112,J113)),"")</f>
        <v>4370144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3"/>
      <c r="F115" s="190" t="s">
        <v>2126</v>
      </c>
      <c r="G115" s="176"/>
      <c r="H115" s="176"/>
      <c r="I115" s="191"/>
      <c r="J115" s="191"/>
    </row>
    <row r="116" spans="1:919" ht="13.5" customHeight="1">
      <c r="A116" s="45">
        <v>0.97</v>
      </c>
      <c r="B116" s="45">
        <v>2.14</v>
      </c>
      <c r="C116" s="45" t="str">
        <f t="shared" si="4"/>
        <v/>
      </c>
      <c r="D116" s="45">
        <f t="shared" si="4"/>
        <v>56122.500000000007</v>
      </c>
      <c r="E116" s="183" t="s">
        <v>2059</v>
      </c>
      <c r="F116" s="189" t="s">
        <v>2127</v>
      </c>
      <c r="G116" s="182"/>
      <c r="H116" s="176">
        <v>124</v>
      </c>
      <c r="I116" s="191" t="str">
        <f>IFERROR(IF(AND(I117,I126,I127,I128)="","",SUM(I117,I126,I127,I128)),"")</f>
        <v/>
      </c>
      <c r="J116" s="191">
        <f>IFERROR(IF(AND(J117,J126,J127,J128)="","",SUM(J117,J126,J127,J128)),"")</f>
        <v>157344</v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>
        <f t="shared" si="4"/>
        <v>56384.75</v>
      </c>
      <c r="E117" s="180" t="s">
        <v>1980</v>
      </c>
      <c r="F117" s="189" t="s">
        <v>2128</v>
      </c>
      <c r="G117" s="182"/>
      <c r="H117" s="182">
        <v>125</v>
      </c>
      <c r="I117" s="108" t="str">
        <f>IFERROR(IF(AND(I118,I123,I124,I125)="","",SUM(I118,I123,I124,I125)),"")</f>
        <v/>
      </c>
      <c r="J117" s="108">
        <f>IFERROR(IF(AND(J118,J123,J124,J125)="","",SUM(J118,J123,J124,J125)),"")</f>
        <v>157344</v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0" t="s">
        <v>1983</v>
      </c>
      <c r="F118" s="186" t="s">
        <v>2129</v>
      </c>
      <c r="G118" s="182"/>
      <c r="H118" s="182">
        <v>126</v>
      </c>
      <c r="I118" s="109"/>
      <c r="J118" s="109"/>
    </row>
    <row r="119" spans="1:919" ht="12.75" customHeight="1">
      <c r="E119" s="37"/>
      <c r="F119" s="37"/>
      <c r="G119" s="37"/>
      <c r="H119" s="37"/>
      <c r="I119" s="37"/>
    </row>
    <row r="120" spans="1:919" s="146" customFormat="1" ht="17.25" customHeight="1">
      <c r="E120" s="144"/>
      <c r="J120" s="145" t="s">
        <v>2130</v>
      </c>
    </row>
    <row r="121" spans="1:919" ht="27.2" customHeight="1">
      <c r="E121" s="174" t="s">
        <v>1974</v>
      </c>
      <c r="F121" s="175" t="s">
        <v>1969</v>
      </c>
      <c r="G121" s="175" t="s">
        <v>1975</v>
      </c>
      <c r="H121" s="176" t="s">
        <v>1976</v>
      </c>
      <c r="I121" s="176" t="str">
        <f>I16</f>
        <v>Iznos tekuće godine</v>
      </c>
      <c r="J121" s="176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77">
        <v>1</v>
      </c>
      <c r="F122" s="178">
        <v>2</v>
      </c>
      <c r="G122" s="178">
        <v>3</v>
      </c>
      <c r="H122" s="179">
        <v>4</v>
      </c>
      <c r="I122" s="179">
        <v>5</v>
      </c>
      <c r="J122" s="179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>
        <f>IF(LEN(J123)=0,"",1+ABS((J123*B123)/LEN(J123))+B123)</f>
        <v>56909.249999999993</v>
      </c>
      <c r="E123" s="180" t="s">
        <v>1985</v>
      </c>
      <c r="F123" s="186" t="s">
        <v>2131</v>
      </c>
      <c r="G123" s="182"/>
      <c r="H123" s="182">
        <v>127</v>
      </c>
      <c r="I123" s="109"/>
      <c r="J123" s="109">
        <v>157344</v>
      </c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0" t="s">
        <v>1988</v>
      </c>
      <c r="F124" s="186" t="s">
        <v>2132</v>
      </c>
      <c r="G124" s="182"/>
      <c r="H124" s="182">
        <v>128</v>
      </c>
      <c r="I124" s="109"/>
      <c r="J124" s="109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0" t="s">
        <v>1991</v>
      </c>
      <c r="F125" s="186" t="s">
        <v>2133</v>
      </c>
      <c r="G125" s="182"/>
      <c r="H125" s="182">
        <v>129</v>
      </c>
      <c r="I125" s="109"/>
      <c r="J125" s="109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0" t="s">
        <v>1999</v>
      </c>
      <c r="F126" s="189" t="s">
        <v>2134</v>
      </c>
      <c r="G126" s="182"/>
      <c r="H126" s="182">
        <v>130</v>
      </c>
      <c r="I126" s="109"/>
      <c r="J126" s="109"/>
    </row>
    <row r="127" spans="1:919" ht="13.5" customHeight="1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0" t="s">
        <v>2009</v>
      </c>
      <c r="F127" s="189" t="s">
        <v>2135</v>
      </c>
      <c r="G127" s="182"/>
      <c r="H127" s="182">
        <v>131</v>
      </c>
      <c r="I127" s="109"/>
      <c r="J127" s="109"/>
    </row>
    <row r="128" spans="1:919" ht="13.5" customHeight="1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0" t="s">
        <v>2012</v>
      </c>
      <c r="F128" s="189" t="s">
        <v>2136</v>
      </c>
      <c r="G128" s="182"/>
      <c r="H128" s="182">
        <v>132</v>
      </c>
      <c r="I128" s="109"/>
      <c r="J128" s="109"/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3" t="s">
        <v>2061</v>
      </c>
      <c r="F129" s="190" t="s">
        <v>2137</v>
      </c>
      <c r="G129" s="182"/>
      <c r="H129" s="176">
        <v>133</v>
      </c>
      <c r="I129" s="111"/>
      <c r="J129" s="111"/>
    </row>
    <row r="130" spans="1:10" ht="13.5" customHeight="1">
      <c r="A130" s="45">
        <v>1.08</v>
      </c>
      <c r="B130" s="45">
        <v>2.2400000000000002</v>
      </c>
      <c r="C130" s="45">
        <f t="shared" si="6"/>
        <v>606704.26857142861</v>
      </c>
      <c r="D130" s="45">
        <f t="shared" si="5"/>
        <v>2025406.76</v>
      </c>
      <c r="E130" s="183" t="s">
        <v>2090</v>
      </c>
      <c r="F130" s="189" t="s">
        <v>2138</v>
      </c>
      <c r="G130" s="182"/>
      <c r="H130" s="176">
        <v>134</v>
      </c>
      <c r="I130" s="191">
        <f>IFERROR(IF(AND(I131,I138,I139,I140,I141,I142,I143)="","",SUM(I131,I138,I139,I140,I141,I142,I143)),"")</f>
        <v>3932329</v>
      </c>
      <c r="J130" s="191">
        <f>IFERROR(IF(AND(J131,J138,J139,J140,J141,J142,J143)="","",SUM(J131,J138,J139,J140,J141,J142,J143)),"")</f>
        <v>6329386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4618.24</v>
      </c>
      <c r="D131" s="45">
        <f t="shared" si="5"/>
        <v>13915.45</v>
      </c>
      <c r="E131" s="180" t="s">
        <v>1980</v>
      </c>
      <c r="F131" s="189" t="s">
        <v>2139</v>
      </c>
      <c r="G131" s="182"/>
      <c r="H131" s="182">
        <v>135</v>
      </c>
      <c r="I131" s="108">
        <f t="array" ref="I131">IF(AND(ISBLANK(I132:I137)),"",SUM(I132:I137))</f>
        <v>21175</v>
      </c>
      <c r="J131" s="108">
        <f t="array" ref="J131">IF(AND(ISBLANK(J132:J137)),"",SUM(J132:J137))</f>
        <v>30916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4654.880000000001</v>
      </c>
      <c r="D132" s="45">
        <f t="shared" si="5"/>
        <v>13965.539999999999</v>
      </c>
      <c r="E132" s="180" t="s">
        <v>1983</v>
      </c>
      <c r="F132" s="186" t="s">
        <v>2140</v>
      </c>
      <c r="G132" s="182"/>
      <c r="H132" s="182">
        <v>136</v>
      </c>
      <c r="I132" s="109">
        <v>21149</v>
      </c>
      <c r="J132" s="109">
        <v>30890</v>
      </c>
    </row>
    <row r="133" spans="1:10" ht="13.5" customHeight="1">
      <c r="A133" s="45">
        <v>1.1100000000000001</v>
      </c>
      <c r="B133" s="45">
        <v>2.27</v>
      </c>
      <c r="C133" s="45" t="str">
        <f t="shared" si="6"/>
        <v/>
      </c>
      <c r="D133" s="45" t="str">
        <f t="shared" si="5"/>
        <v/>
      </c>
      <c r="E133" s="180" t="s">
        <v>1985</v>
      </c>
      <c r="F133" s="186" t="s">
        <v>2141</v>
      </c>
      <c r="G133" s="182"/>
      <c r="H133" s="182">
        <v>137</v>
      </c>
      <c r="I133" s="109"/>
      <c r="J133" s="109"/>
    </row>
    <row r="134" spans="1:10" ht="13.5" customHeight="1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0" t="s">
        <v>1988</v>
      </c>
      <c r="F134" s="186" t="s">
        <v>2129</v>
      </c>
      <c r="G134" s="182"/>
      <c r="H134" s="182">
        <v>138</v>
      </c>
      <c r="I134" s="109"/>
      <c r="J134" s="109"/>
    </row>
    <row r="135" spans="1:10" ht="13.5" customHeight="1">
      <c r="A135" s="45">
        <v>1.1299999999999999</v>
      </c>
      <c r="B135" s="45">
        <v>2.29</v>
      </c>
      <c r="C135" s="45">
        <f t="shared" si="6"/>
        <v>16.819999999999997</v>
      </c>
      <c r="D135" s="45">
        <f t="shared" si="5"/>
        <v>33.06</v>
      </c>
      <c r="E135" s="180" t="s">
        <v>1991</v>
      </c>
      <c r="F135" s="186" t="s">
        <v>2131</v>
      </c>
      <c r="G135" s="182"/>
      <c r="H135" s="182">
        <v>139</v>
      </c>
      <c r="I135" s="109">
        <v>26</v>
      </c>
      <c r="J135" s="109">
        <v>26</v>
      </c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0" t="s">
        <v>1994</v>
      </c>
      <c r="F136" s="186" t="s">
        <v>2132</v>
      </c>
      <c r="G136" s="182"/>
      <c r="H136" s="182">
        <v>140</v>
      </c>
      <c r="I136" s="109"/>
      <c r="J136" s="109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0" t="s">
        <v>1997</v>
      </c>
      <c r="F137" s="186" t="s">
        <v>2133</v>
      </c>
      <c r="G137" s="182"/>
      <c r="H137" s="182">
        <v>141</v>
      </c>
      <c r="I137" s="109"/>
      <c r="J137" s="109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0" t="s">
        <v>1999</v>
      </c>
      <c r="F138" s="189" t="s">
        <v>2142</v>
      </c>
      <c r="G138" s="182"/>
      <c r="H138" s="182">
        <v>142</v>
      </c>
      <c r="I138" s="109"/>
      <c r="J138" s="109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0" t="s">
        <v>2009</v>
      </c>
      <c r="F139" s="189" t="s">
        <v>2085</v>
      </c>
      <c r="G139" s="182"/>
      <c r="H139" s="182">
        <v>143</v>
      </c>
      <c r="I139" s="109"/>
      <c r="J139" s="109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0" t="s">
        <v>2012</v>
      </c>
      <c r="F140" s="189" t="s">
        <v>2134</v>
      </c>
      <c r="G140" s="182"/>
      <c r="H140" s="182">
        <v>144</v>
      </c>
      <c r="I140" s="109"/>
      <c r="J140" s="109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0" t="s">
        <v>2024</v>
      </c>
      <c r="F141" s="189" t="s">
        <v>2135</v>
      </c>
      <c r="G141" s="182"/>
      <c r="H141" s="182">
        <v>145</v>
      </c>
      <c r="I141" s="109"/>
      <c r="J141" s="109"/>
    </row>
    <row r="142" spans="1:10" ht="13.5" customHeight="1">
      <c r="A142" s="45">
        <v>1.2</v>
      </c>
      <c r="B142" s="45">
        <v>2.36</v>
      </c>
      <c r="C142" s="45">
        <f t="shared" si="6"/>
        <v>4802.2</v>
      </c>
      <c r="D142" s="45">
        <f t="shared" si="5"/>
        <v>23204.519999999997</v>
      </c>
      <c r="E142" s="180" t="s">
        <v>2027</v>
      </c>
      <c r="F142" s="189" t="s">
        <v>2143</v>
      </c>
      <c r="G142" s="182"/>
      <c r="H142" s="182">
        <v>146</v>
      </c>
      <c r="I142" s="109">
        <v>20000</v>
      </c>
      <c r="J142" s="109">
        <v>49155</v>
      </c>
    </row>
    <row r="143" spans="1:10" ht="13.5" customHeight="1">
      <c r="A143" s="45">
        <v>1.21</v>
      </c>
      <c r="B143" s="45">
        <v>2.37</v>
      </c>
      <c r="C143" s="45">
        <f t="shared" si="6"/>
        <v>672615.9728571428</v>
      </c>
      <c r="D143" s="45">
        <f t="shared" si="5"/>
        <v>2115842.8771428573</v>
      </c>
      <c r="E143" s="180" t="s">
        <v>2029</v>
      </c>
      <c r="F143" s="189" t="s">
        <v>2136</v>
      </c>
      <c r="G143" s="182"/>
      <c r="H143" s="182">
        <v>147</v>
      </c>
      <c r="I143" s="109">
        <f>288+3713011+169547+8308</f>
        <v>3891154</v>
      </c>
      <c r="J143" s="109">
        <v>6249315</v>
      </c>
    </row>
    <row r="144" spans="1:10" ht="13.5" customHeight="1">
      <c r="A144" s="45">
        <v>1.22</v>
      </c>
      <c r="B144" s="45">
        <v>2.38</v>
      </c>
      <c r="C144" s="45">
        <f t="shared" si="6"/>
        <v>685350.98857142858</v>
      </c>
      <c r="D144" s="45">
        <f t="shared" si="5"/>
        <v>2205491.5799999996</v>
      </c>
      <c r="E144" s="183" t="s">
        <v>2092</v>
      </c>
      <c r="F144" s="189" t="s">
        <v>2144</v>
      </c>
      <c r="G144" s="182"/>
      <c r="H144" s="176">
        <v>148</v>
      </c>
      <c r="I144" s="191">
        <f>IFERROR(IF(AND(I116,I129,I130)="","",SUM(I116,I129,I130)),"")</f>
        <v>3932329</v>
      </c>
      <c r="J144" s="191">
        <f>IFERROR(IF(AND(J116,J129,J130)="","",SUM(J116,J129,J130)),"")</f>
        <v>6486730</v>
      </c>
    </row>
    <row r="145" spans="1:919" ht="13.5" customHeight="1">
      <c r="A145" s="45">
        <v>1.23</v>
      </c>
      <c r="B145" s="45">
        <v>2.39</v>
      </c>
      <c r="C145" s="45">
        <f t="shared" si="6"/>
        <v>1563963.98875</v>
      </c>
      <c r="D145" s="45">
        <f t="shared" si="5"/>
        <v>3243494.4975000005</v>
      </c>
      <c r="E145" s="183" t="s">
        <v>2095</v>
      </c>
      <c r="F145" s="189" t="s">
        <v>2145</v>
      </c>
      <c r="G145" s="182"/>
      <c r="H145" s="176">
        <v>149</v>
      </c>
      <c r="I145" s="191">
        <f>IFERROR(IF(AND(I114,I144)="","",SUM(I114,I144)),"")</f>
        <v>10172109</v>
      </c>
      <c r="J145" s="191">
        <f>IFERROR(IF(AND(J114,J144)="","",SUM(J114,J144)),"")</f>
        <v>10856874</v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3" t="s">
        <v>2146</v>
      </c>
      <c r="F146" s="190" t="s">
        <v>2093</v>
      </c>
      <c r="G146" s="182"/>
      <c r="H146" s="176">
        <v>150</v>
      </c>
      <c r="I146" s="111"/>
      <c r="J146" s="111"/>
    </row>
    <row r="147" spans="1:919" ht="13.5" customHeight="1">
      <c r="A147" s="45">
        <v>1.25</v>
      </c>
      <c r="B147" s="45">
        <v>2.41</v>
      </c>
      <c r="C147" s="45">
        <f t="shared" si="6"/>
        <v>1589394.28125</v>
      </c>
      <c r="D147" s="45">
        <f t="shared" si="5"/>
        <v>3270636.7025000001</v>
      </c>
      <c r="E147" s="183" t="s">
        <v>2147</v>
      </c>
      <c r="F147" s="189" t="s">
        <v>2148</v>
      </c>
      <c r="G147" s="182"/>
      <c r="H147" s="176">
        <v>151</v>
      </c>
      <c r="I147" s="191">
        <f>IFERROR(IF(AND(I145,I146)="","",SUM(I145,I146)),"")</f>
        <v>10172109</v>
      </c>
      <c r="J147" s="191">
        <f>IFERROR(IF(AND(J145,J146)="","",SUM(J145,J146)),"")</f>
        <v>10856874</v>
      </c>
    </row>
    <row r="148" spans="1:919">
      <c r="C148" s="45">
        <f>IF(ISERROR(ABS(LOG(ABS(SUM(C19:C147)),EXP(3)))),"",ABS(LOG(ABS(SUM(C19:C147)),EXP(3))))</f>
        <v>5.4221382615783815</v>
      </c>
      <c r="D148" s="45">
        <f>IF(ISERROR(ABS(LOG(ABS(SUM(D19:D147)),EXP(3)))),"",ABS(LOG(ABS(SUM(D19:D147)),EXP(3))))</f>
        <v>5.7432627913076075</v>
      </c>
    </row>
    <row r="149" spans="1:919" s="143" customFormat="1" ht="12.75">
      <c r="C149" s="150" t="str">
        <f>IF(ISERROR(IF(ISERROR(MID(C148,FIND(".",C148,1)+11,13)),MID(C148,FIND(",",C148,1)+11,13),MID(C148,FIND(".",C148,1)+11,13))),"",IF(ISERROR(MID(C148,FIND(".",C148,1)+11,13)),MID(C148,FIND(",",C148,1)+11,13),MID(C148,FIND(".",C148,1)+11,13)))</f>
        <v>7838</v>
      </c>
      <c r="D149" s="150" t="str">
        <f>IF(ISERROR(IF(ISERROR(MID(D148,FIND(".",D148,1)+11,13)),MID(D148,FIND(",",D148,1)+11,13),MID(D148,FIND(".",D148,1)+11,13))),"",IF(ISERROR(MID(D148,FIND(".",D148,1)+11,13)),MID(D148,FIND(",",D148,1)+11,13),MID(D148,FIND(".",D148,1)+11,13)))</f>
        <v>0761</v>
      </c>
      <c r="E149" s="153"/>
      <c r="F149" s="112"/>
      <c r="G149" s="154"/>
      <c r="H149" s="112"/>
      <c r="I149" s="192"/>
      <c r="J149" s="155"/>
    </row>
    <row r="150" spans="1:919" s="51" customFormat="1" ht="12.75">
      <c r="A150" s="49"/>
      <c r="B150" s="49"/>
      <c r="C150" s="49"/>
      <c r="D150" s="49"/>
      <c r="E150" s="143" t="s">
        <v>2149</v>
      </c>
      <c r="F150" s="112"/>
      <c r="G150" s="151"/>
      <c r="I150" s="157" t="s">
        <v>2151</v>
      </c>
      <c r="J150" s="151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289">
        <f>OP!C45</f>
        <v>0</v>
      </c>
      <c r="F151" s="289"/>
      <c r="G151" s="156"/>
      <c r="H151" s="112"/>
      <c r="I151" s="157"/>
      <c r="J151" s="261">
        <f>OP!AG45</f>
        <v>0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27"/>
    </row>
    <row r="155" spans="1:919" s="147" customFormat="1" ht="12.75">
      <c r="E155" s="144"/>
      <c r="I155" s="142"/>
      <c r="J155" s="145" t="s">
        <v>2152</v>
      </c>
    </row>
    <row r="156" spans="1:919">
      <c r="K156" s="54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59" priority="2">
      <formula>OR(LEFT(#REF!,5)="Reviz",LEFT(#REF!,6)="Izjava")</formula>
    </cfRule>
  </conditionalFormatting>
  <conditionalFormatting sqref="E40">
    <cfRule type="containsText" dxfId="58" priority="8" operator="containsText" text="Obrazac prazan">
      <formula>NOT(ISERROR(SEARCH("Obrazac prazan",E40)))</formula>
    </cfRule>
  </conditionalFormatting>
  <conditionalFormatting sqref="E80">
    <cfRule type="containsText" dxfId="57" priority="6" operator="containsText" text="Obrazac prazan">
      <formula>NOT(ISERROR(SEARCH("Obrazac prazan",E80)))</formula>
    </cfRule>
  </conditionalFormatting>
  <conditionalFormatting sqref="E120">
    <cfRule type="containsText" dxfId="56" priority="5" operator="containsText" text="Obrazac prazan">
      <formula>NOT(ISERROR(SEARCH("Obrazac prazan",E120)))</formula>
    </cfRule>
  </conditionalFormatting>
  <conditionalFormatting sqref="E155">
    <cfRule type="containsText" dxfId="55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54" priority="4">
      <formula>OR(LEFT(#REF!,5)="Reviz",LEFT(#REF!,6)="Izjava")</formula>
    </cfRule>
  </conditionalFormatting>
  <conditionalFormatting sqref="G152">
    <cfRule type="expression" dxfId="53" priority="1">
      <formula>OR(LEFT(#REF!,5)="Reviz",LEFT(#REF!,6)="Izjava")</formula>
    </cfRule>
  </conditionalFormatting>
  <conditionalFormatting sqref="J15">
    <cfRule type="expression" dxfId="52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151" zoomScaleNormal="100" workbookViewId="0">
      <selection activeCell="N103" sqref="N103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290" t="str">
        <f>BS!E1</f>
        <v>DUF ABDS D.O.O. SARAJEVO</v>
      </c>
      <c r="F1" s="290"/>
      <c r="G1" s="114"/>
      <c r="H1" s="114"/>
      <c r="I1" s="101"/>
      <c r="J1" s="239" t="s">
        <v>2520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28" t="s">
        <v>2518</v>
      </c>
      <c r="F2" s="99"/>
      <c r="G2" s="99"/>
      <c r="H2" s="101"/>
      <c r="I2" s="103"/>
      <c r="J2" s="229" t="s">
        <v>2522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291" t="str">
        <f>BS!E3</f>
        <v>ZAGREBAČKA 50</v>
      </c>
      <c r="F3" s="291"/>
      <c r="G3" s="114"/>
      <c r="H3" s="102"/>
      <c r="I3" s="101"/>
      <c r="J3" s="23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28" t="s">
        <v>2519</v>
      </c>
      <c r="F4" s="99"/>
      <c r="G4" s="99"/>
      <c r="H4" s="99"/>
      <c r="I4" s="103"/>
      <c r="J4" s="229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291" t="str">
        <f>BS!E5</f>
        <v>66.30</v>
      </c>
      <c r="F5" s="291"/>
      <c r="G5" s="231"/>
      <c r="H5" s="114"/>
      <c r="I5" s="101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28" t="s">
        <v>7</v>
      </c>
      <c r="F6" s="44"/>
      <c r="G6" s="44"/>
      <c r="H6" s="99"/>
      <c r="I6" s="103"/>
      <c r="J6" s="229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291">
        <f>BS!E7</f>
        <v>0</v>
      </c>
      <c r="F7" s="291"/>
      <c r="G7" s="44"/>
      <c r="H7" s="99"/>
      <c r="I7" s="103"/>
      <c r="J7" s="23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5" customFormat="1" ht="12.75" customHeight="1">
      <c r="A8" s="113"/>
      <c r="B8" s="113"/>
      <c r="C8" s="113"/>
      <c r="D8" s="113"/>
      <c r="E8" s="228" t="s">
        <v>1970</v>
      </c>
      <c r="F8" s="44"/>
      <c r="G8" s="44"/>
      <c r="H8" s="99"/>
      <c r="I8" s="103"/>
      <c r="J8" s="229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</row>
    <row r="9" spans="1:919" s="106" customFormat="1">
      <c r="A9" s="115"/>
      <c r="B9" s="115"/>
      <c r="C9" s="115"/>
      <c r="D9" s="115"/>
      <c r="E9" s="291" t="str">
        <f>BS!E9</f>
        <v>4200184450007</v>
      </c>
      <c r="F9" s="291"/>
      <c r="G9" s="99"/>
      <c r="H9" s="99"/>
      <c r="I9" s="103"/>
      <c r="J9" s="44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  <c r="IU9" s="99"/>
      <c r="IV9" s="99"/>
      <c r="IW9" s="99"/>
      <c r="IX9" s="99"/>
      <c r="IY9" s="99"/>
      <c r="IZ9" s="99"/>
      <c r="JA9" s="99"/>
      <c r="JB9" s="99"/>
      <c r="JC9" s="99"/>
      <c r="JD9" s="99"/>
      <c r="JE9" s="99"/>
      <c r="JF9" s="99"/>
      <c r="JG9" s="99"/>
      <c r="JH9" s="99"/>
      <c r="JI9" s="99"/>
      <c r="JJ9" s="99"/>
      <c r="JK9" s="99"/>
      <c r="JL9" s="99"/>
      <c r="JM9" s="99"/>
      <c r="JN9" s="99"/>
      <c r="JO9" s="99"/>
      <c r="JP9" s="99"/>
      <c r="JQ9" s="99"/>
      <c r="JR9" s="99"/>
      <c r="JS9" s="99"/>
      <c r="JT9" s="99"/>
      <c r="JU9" s="99"/>
      <c r="JV9" s="99"/>
      <c r="JW9" s="99"/>
      <c r="JX9" s="99"/>
      <c r="JY9" s="99"/>
      <c r="JZ9" s="99"/>
      <c r="KA9" s="99"/>
      <c r="KB9" s="99"/>
      <c r="KC9" s="99"/>
      <c r="KD9" s="99"/>
      <c r="KE9" s="99"/>
      <c r="KF9" s="99"/>
      <c r="KG9" s="99"/>
      <c r="KH9" s="99"/>
      <c r="KI9" s="99"/>
      <c r="KJ9" s="99"/>
      <c r="KK9" s="99"/>
      <c r="KL9" s="99"/>
      <c r="KM9" s="99"/>
      <c r="KN9" s="99"/>
      <c r="KO9" s="99"/>
      <c r="KP9" s="99"/>
      <c r="KQ9" s="99"/>
      <c r="KR9" s="99"/>
      <c r="KS9" s="99"/>
      <c r="KT9" s="99"/>
      <c r="KU9" s="99"/>
      <c r="KV9" s="99"/>
      <c r="KW9" s="99"/>
      <c r="KX9" s="99"/>
      <c r="KY9" s="99"/>
      <c r="KZ9" s="99"/>
      <c r="LA9" s="99"/>
      <c r="LB9" s="99"/>
      <c r="LC9" s="99"/>
      <c r="LD9" s="99"/>
      <c r="LE9" s="99"/>
      <c r="LF9" s="99"/>
      <c r="LG9" s="99"/>
      <c r="LH9" s="99"/>
      <c r="LI9" s="99"/>
      <c r="LJ9" s="99"/>
      <c r="LK9" s="99"/>
      <c r="LL9" s="99"/>
      <c r="LM9" s="99"/>
      <c r="LN9" s="99"/>
      <c r="LO9" s="99"/>
      <c r="LP9" s="99"/>
      <c r="LQ9" s="99"/>
      <c r="LR9" s="99"/>
      <c r="LS9" s="99"/>
      <c r="LT9" s="99"/>
      <c r="LU9" s="99"/>
      <c r="LV9" s="99"/>
      <c r="LW9" s="99"/>
      <c r="LX9" s="99"/>
      <c r="LY9" s="99"/>
      <c r="LZ9" s="99"/>
      <c r="MA9" s="99"/>
      <c r="MB9" s="99"/>
      <c r="MC9" s="99"/>
      <c r="MD9" s="99"/>
      <c r="ME9" s="99"/>
      <c r="MF9" s="99"/>
      <c r="MG9" s="99"/>
      <c r="MH9" s="99"/>
      <c r="MI9" s="99"/>
      <c r="MJ9" s="99"/>
      <c r="MK9" s="99"/>
      <c r="ML9" s="99"/>
      <c r="MM9" s="99"/>
      <c r="MN9" s="99"/>
      <c r="MO9" s="99"/>
      <c r="MP9" s="99"/>
      <c r="MQ9" s="99"/>
      <c r="MR9" s="99"/>
      <c r="MS9" s="99"/>
      <c r="MT9" s="99"/>
      <c r="MU9" s="99"/>
      <c r="MV9" s="99"/>
      <c r="MW9" s="99"/>
      <c r="MX9" s="99"/>
      <c r="MY9" s="99"/>
      <c r="MZ9" s="99"/>
      <c r="NA9" s="99"/>
      <c r="NB9" s="99"/>
      <c r="NC9" s="99"/>
      <c r="ND9" s="99"/>
      <c r="NE9" s="99"/>
      <c r="NF9" s="99"/>
      <c r="NG9" s="99"/>
      <c r="NH9" s="99"/>
      <c r="NI9" s="99"/>
      <c r="NJ9" s="99"/>
      <c r="NK9" s="99"/>
      <c r="NL9" s="99"/>
      <c r="NM9" s="99"/>
      <c r="NN9" s="99"/>
      <c r="NO9" s="99"/>
      <c r="NP9" s="99"/>
      <c r="NQ9" s="99"/>
      <c r="NR9" s="99"/>
      <c r="NS9" s="99"/>
      <c r="NT9" s="99"/>
      <c r="NU9" s="99"/>
      <c r="NV9" s="99"/>
      <c r="NW9" s="99"/>
      <c r="NX9" s="99"/>
      <c r="NY9" s="99"/>
      <c r="NZ9" s="99"/>
      <c r="OA9" s="99"/>
      <c r="OB9" s="99"/>
      <c r="OC9" s="99"/>
      <c r="OD9" s="99"/>
      <c r="OE9" s="99"/>
      <c r="OF9" s="99"/>
      <c r="OG9" s="99"/>
      <c r="OH9" s="99"/>
      <c r="OI9" s="99"/>
      <c r="OJ9" s="99"/>
      <c r="OK9" s="99"/>
      <c r="OL9" s="99"/>
      <c r="OM9" s="99"/>
      <c r="ON9" s="99"/>
      <c r="OO9" s="99"/>
      <c r="OP9" s="99"/>
      <c r="OQ9" s="99"/>
      <c r="OR9" s="99"/>
      <c r="OS9" s="99"/>
      <c r="OT9" s="99"/>
      <c r="OU9" s="99"/>
      <c r="OV9" s="99"/>
      <c r="OW9" s="99"/>
      <c r="OX9" s="99"/>
      <c r="OY9" s="99"/>
      <c r="OZ9" s="99"/>
      <c r="PA9" s="99"/>
      <c r="PB9" s="99"/>
      <c r="PC9" s="99"/>
      <c r="PD9" s="99"/>
      <c r="PE9" s="99"/>
      <c r="PF9" s="99"/>
      <c r="PG9" s="99"/>
      <c r="PH9" s="99"/>
      <c r="PI9" s="99"/>
      <c r="PJ9" s="99"/>
      <c r="PK9" s="99"/>
      <c r="PL9" s="99"/>
      <c r="PM9" s="99"/>
      <c r="PN9" s="99"/>
      <c r="PO9" s="99"/>
      <c r="PP9" s="99"/>
      <c r="PQ9" s="99"/>
      <c r="PR9" s="99"/>
      <c r="PS9" s="99"/>
      <c r="PT9" s="99"/>
      <c r="PU9" s="99"/>
      <c r="PV9" s="99"/>
      <c r="PW9" s="99"/>
      <c r="PX9" s="99"/>
      <c r="PY9" s="99"/>
      <c r="PZ9" s="99"/>
      <c r="QA9" s="99"/>
      <c r="QB9" s="99"/>
      <c r="QC9" s="99"/>
      <c r="QD9" s="99"/>
      <c r="QE9" s="99"/>
      <c r="QF9" s="99"/>
      <c r="QG9" s="99"/>
      <c r="QH9" s="99"/>
      <c r="QI9" s="99"/>
      <c r="QJ9" s="99"/>
      <c r="QK9" s="99"/>
      <c r="QL9" s="99"/>
      <c r="QM9" s="99"/>
      <c r="QN9" s="99"/>
      <c r="QO9" s="99"/>
      <c r="QP9" s="99"/>
      <c r="QQ9" s="99"/>
      <c r="QR9" s="99"/>
      <c r="QS9" s="99"/>
      <c r="QT9" s="99"/>
      <c r="QU9" s="99"/>
      <c r="QV9" s="99"/>
      <c r="QW9" s="99"/>
      <c r="QX9" s="99"/>
      <c r="QY9" s="99"/>
      <c r="QZ9" s="99"/>
      <c r="RA9" s="99"/>
      <c r="RB9" s="99"/>
      <c r="RC9" s="99"/>
      <c r="RD9" s="99"/>
      <c r="RE9" s="99"/>
      <c r="RF9" s="99"/>
      <c r="RG9" s="99"/>
      <c r="RH9" s="99"/>
      <c r="RI9" s="99"/>
      <c r="RJ9" s="99"/>
      <c r="RK9" s="99"/>
      <c r="RL9" s="99"/>
      <c r="RM9" s="99"/>
      <c r="RN9" s="99"/>
      <c r="RO9" s="99"/>
      <c r="RP9" s="99"/>
      <c r="RQ9" s="99"/>
      <c r="RR9" s="99"/>
      <c r="RS9" s="99"/>
      <c r="RT9" s="99"/>
      <c r="RU9" s="99"/>
      <c r="RV9" s="99"/>
      <c r="RW9" s="99"/>
      <c r="RX9" s="99"/>
      <c r="RY9" s="99"/>
      <c r="RZ9" s="99"/>
      <c r="SA9" s="99"/>
      <c r="SB9" s="99"/>
      <c r="SC9" s="99"/>
      <c r="SD9" s="99"/>
      <c r="SE9" s="99"/>
      <c r="SF9" s="99"/>
      <c r="SG9" s="99"/>
      <c r="SH9" s="99"/>
      <c r="SI9" s="99"/>
      <c r="SJ9" s="99"/>
      <c r="SK9" s="99"/>
      <c r="SL9" s="99"/>
      <c r="SM9" s="99"/>
      <c r="SN9" s="99"/>
      <c r="SO9" s="99"/>
      <c r="SP9" s="99"/>
      <c r="SQ9" s="99"/>
      <c r="SR9" s="99"/>
      <c r="SS9" s="99"/>
      <c r="ST9" s="99"/>
      <c r="SU9" s="99"/>
      <c r="SV9" s="99"/>
      <c r="SW9" s="99"/>
      <c r="SX9" s="99"/>
      <c r="SY9" s="99"/>
      <c r="SZ9" s="99"/>
      <c r="TA9" s="99"/>
      <c r="TB9" s="99"/>
      <c r="TC9" s="99"/>
      <c r="TD9" s="99"/>
      <c r="TE9" s="99"/>
      <c r="TF9" s="99"/>
      <c r="TG9" s="99"/>
      <c r="TH9" s="99"/>
      <c r="TI9" s="99"/>
      <c r="TJ9" s="99"/>
      <c r="TK9" s="99"/>
      <c r="TL9" s="99"/>
      <c r="TM9" s="99"/>
      <c r="TN9" s="99"/>
      <c r="TO9" s="99"/>
      <c r="TP9" s="99"/>
      <c r="TQ9" s="99"/>
      <c r="TR9" s="99"/>
      <c r="TS9" s="99"/>
      <c r="TT9" s="99"/>
      <c r="TU9" s="99"/>
      <c r="TV9" s="99"/>
      <c r="TW9" s="99"/>
      <c r="TX9" s="99"/>
      <c r="TY9" s="99"/>
      <c r="TZ9" s="99"/>
      <c r="UA9" s="99"/>
      <c r="UB9" s="99"/>
      <c r="UC9" s="99"/>
      <c r="UD9" s="99"/>
      <c r="UE9" s="99"/>
      <c r="UF9" s="99"/>
      <c r="UG9" s="99"/>
      <c r="UH9" s="99"/>
      <c r="UI9" s="99"/>
      <c r="UJ9" s="99"/>
      <c r="UK9" s="99"/>
      <c r="UL9" s="99"/>
      <c r="UM9" s="99"/>
      <c r="UN9" s="99"/>
      <c r="UO9" s="99"/>
      <c r="UP9" s="99"/>
      <c r="UQ9" s="99"/>
      <c r="UR9" s="99"/>
      <c r="US9" s="99"/>
      <c r="UT9" s="99"/>
      <c r="UU9" s="99"/>
      <c r="UV9" s="99"/>
      <c r="UW9" s="99"/>
      <c r="UX9" s="99"/>
      <c r="UY9" s="99"/>
      <c r="UZ9" s="99"/>
      <c r="VA9" s="99"/>
      <c r="VB9" s="99"/>
      <c r="VC9" s="99"/>
      <c r="VD9" s="99"/>
      <c r="VE9" s="99"/>
      <c r="VF9" s="99"/>
      <c r="VG9" s="99"/>
      <c r="VH9" s="99"/>
      <c r="VI9" s="99"/>
      <c r="VJ9" s="99"/>
      <c r="VK9" s="99"/>
      <c r="VL9" s="99"/>
      <c r="VM9" s="99"/>
      <c r="VN9" s="99"/>
      <c r="VO9" s="99"/>
      <c r="VP9" s="99"/>
      <c r="VQ9" s="99"/>
      <c r="VR9" s="99"/>
      <c r="VS9" s="99"/>
      <c r="VT9" s="99"/>
      <c r="VU9" s="99"/>
      <c r="VV9" s="99"/>
      <c r="VW9" s="99"/>
      <c r="VX9" s="99"/>
      <c r="VY9" s="99"/>
      <c r="VZ9" s="99"/>
      <c r="WA9" s="99"/>
      <c r="WB9" s="99"/>
      <c r="WC9" s="99"/>
      <c r="WD9" s="99"/>
      <c r="WE9" s="99"/>
      <c r="WF9" s="99"/>
      <c r="WG9" s="99"/>
      <c r="WH9" s="99"/>
      <c r="WI9" s="99"/>
      <c r="WJ9" s="99"/>
      <c r="WK9" s="99"/>
      <c r="WL9" s="99"/>
      <c r="WM9" s="99"/>
      <c r="WN9" s="99"/>
      <c r="WO9" s="99"/>
      <c r="WP9" s="99"/>
      <c r="WQ9" s="99"/>
      <c r="WR9" s="99"/>
      <c r="WS9" s="99"/>
      <c r="WT9" s="99"/>
      <c r="WU9" s="99"/>
      <c r="WV9" s="99"/>
      <c r="WW9" s="99"/>
      <c r="WX9" s="99"/>
      <c r="WY9" s="99"/>
      <c r="WZ9" s="99"/>
      <c r="XA9" s="99"/>
      <c r="XB9" s="99"/>
      <c r="XC9" s="99"/>
      <c r="XD9" s="99"/>
      <c r="XE9" s="99"/>
      <c r="XF9" s="99"/>
      <c r="XG9" s="99"/>
      <c r="XH9" s="99"/>
      <c r="XI9" s="99"/>
      <c r="XJ9" s="99"/>
      <c r="XK9" s="99"/>
      <c r="XL9" s="99"/>
      <c r="XM9" s="99"/>
      <c r="XN9" s="99"/>
      <c r="XO9" s="99"/>
      <c r="XP9" s="99"/>
      <c r="XQ9" s="99"/>
      <c r="XR9" s="99"/>
      <c r="XS9" s="99"/>
      <c r="XT9" s="99"/>
      <c r="XU9" s="99"/>
      <c r="XV9" s="99"/>
      <c r="XW9" s="99"/>
      <c r="XX9" s="99"/>
      <c r="XY9" s="99"/>
      <c r="XZ9" s="99"/>
      <c r="YA9" s="99"/>
      <c r="YB9" s="99"/>
      <c r="YC9" s="99"/>
      <c r="YD9" s="99"/>
      <c r="YE9" s="99"/>
      <c r="YF9" s="99"/>
      <c r="YG9" s="99"/>
      <c r="YH9" s="99"/>
      <c r="YI9" s="99"/>
      <c r="YJ9" s="99"/>
      <c r="YK9" s="99"/>
      <c r="YL9" s="99"/>
      <c r="YM9" s="99"/>
      <c r="YN9" s="99"/>
      <c r="YO9" s="99"/>
      <c r="YP9" s="99"/>
      <c r="YQ9" s="99"/>
      <c r="YR9" s="99"/>
      <c r="YS9" s="99"/>
      <c r="YT9" s="99"/>
      <c r="YU9" s="99"/>
      <c r="YV9" s="99"/>
      <c r="YW9" s="99"/>
      <c r="YX9" s="99"/>
      <c r="YY9" s="99"/>
      <c r="YZ9" s="99"/>
      <c r="ZA9" s="99"/>
      <c r="ZB9" s="99"/>
      <c r="ZC9" s="99"/>
      <c r="ZD9" s="99"/>
      <c r="ZE9" s="99"/>
      <c r="ZF9" s="99"/>
      <c r="ZG9" s="99"/>
      <c r="ZH9" s="99"/>
      <c r="ZI9" s="99"/>
      <c r="ZJ9" s="99"/>
      <c r="ZK9" s="99"/>
      <c r="ZL9" s="99"/>
      <c r="ZM9" s="99"/>
      <c r="ZN9" s="99"/>
      <c r="ZO9" s="99"/>
      <c r="ZP9" s="99"/>
      <c r="ZQ9" s="99"/>
      <c r="ZR9" s="99"/>
      <c r="ZS9" s="99"/>
      <c r="ZT9" s="99"/>
      <c r="ZU9" s="99"/>
      <c r="ZV9" s="99"/>
      <c r="ZW9" s="99"/>
      <c r="ZX9" s="99"/>
      <c r="ZY9" s="99"/>
      <c r="ZZ9" s="99"/>
      <c r="AAA9" s="99"/>
      <c r="AAB9" s="99"/>
      <c r="AAC9" s="99"/>
      <c r="AAD9" s="99"/>
      <c r="AAE9" s="99"/>
      <c r="AAF9" s="99"/>
      <c r="AAG9" s="99"/>
      <c r="AAH9" s="99"/>
      <c r="AAI9" s="99"/>
      <c r="AAJ9" s="99"/>
      <c r="AAK9" s="99"/>
      <c r="AAL9" s="99"/>
      <c r="AAM9" s="99"/>
      <c r="AAN9" s="99"/>
      <c r="AAO9" s="99"/>
      <c r="AAP9" s="99"/>
      <c r="AAQ9" s="99"/>
      <c r="AAR9" s="99"/>
      <c r="AAS9" s="99"/>
      <c r="AAT9" s="99"/>
      <c r="AAU9" s="99"/>
      <c r="AAV9" s="99"/>
      <c r="AAW9" s="99"/>
      <c r="AAX9" s="99"/>
      <c r="AAY9" s="99"/>
      <c r="AAZ9" s="99"/>
      <c r="ABA9" s="99"/>
      <c r="ABB9" s="99"/>
      <c r="ABC9" s="99"/>
      <c r="ABD9" s="99"/>
      <c r="ABE9" s="99"/>
      <c r="ABF9" s="99"/>
      <c r="ABG9" s="99"/>
      <c r="ABH9" s="99"/>
      <c r="ABI9" s="99"/>
      <c r="ABJ9" s="99"/>
      <c r="ABK9" s="99"/>
      <c r="ABL9" s="99"/>
      <c r="ABM9" s="99"/>
      <c r="ABN9" s="99"/>
      <c r="ABO9" s="99"/>
      <c r="ABP9" s="99"/>
      <c r="ABQ9" s="99"/>
      <c r="ABR9" s="99"/>
      <c r="ABS9" s="99"/>
      <c r="ABT9" s="99"/>
      <c r="ABU9" s="99"/>
      <c r="ABV9" s="99"/>
      <c r="ABW9" s="99"/>
      <c r="ABX9" s="99"/>
      <c r="ABY9" s="99"/>
      <c r="ABZ9" s="99"/>
      <c r="ACA9" s="99"/>
      <c r="ACB9" s="99"/>
      <c r="ACC9" s="99"/>
      <c r="ACD9" s="99"/>
      <c r="ACE9" s="99"/>
      <c r="ACF9" s="99"/>
      <c r="ACG9" s="99"/>
      <c r="ACH9" s="99"/>
      <c r="ACI9" s="99"/>
      <c r="ACJ9" s="99"/>
      <c r="ACK9" s="99"/>
      <c r="ACL9" s="99"/>
      <c r="ACM9" s="99"/>
      <c r="ACN9" s="99"/>
      <c r="ACO9" s="99"/>
      <c r="ACP9" s="99"/>
      <c r="ACQ9" s="99"/>
      <c r="ACR9" s="99"/>
      <c r="ACS9" s="99"/>
      <c r="ACT9" s="99"/>
      <c r="ACU9" s="99"/>
      <c r="ACV9" s="99"/>
      <c r="ACW9" s="99"/>
      <c r="ACX9" s="99"/>
      <c r="ACY9" s="99"/>
      <c r="ACZ9" s="99"/>
      <c r="ADA9" s="99"/>
      <c r="ADB9" s="99"/>
      <c r="ADC9" s="99"/>
      <c r="ADD9" s="99"/>
      <c r="ADE9" s="99"/>
      <c r="ADF9" s="99"/>
      <c r="ADG9" s="99"/>
      <c r="ADH9" s="99"/>
      <c r="ADI9" s="99"/>
      <c r="ADJ9" s="99"/>
      <c r="ADK9" s="99"/>
      <c r="ADL9" s="99"/>
      <c r="ADM9" s="99"/>
      <c r="ADN9" s="99"/>
      <c r="ADO9" s="99"/>
      <c r="ADP9" s="99"/>
      <c r="ADQ9" s="99"/>
      <c r="ADR9" s="99"/>
      <c r="ADS9" s="99"/>
      <c r="ADT9" s="99"/>
      <c r="ADU9" s="99"/>
      <c r="ADV9" s="99"/>
      <c r="ADW9" s="99"/>
      <c r="ADX9" s="99"/>
      <c r="ADY9" s="99"/>
      <c r="ADZ9" s="99"/>
      <c r="AEA9" s="99"/>
      <c r="AEB9" s="99"/>
      <c r="AEC9" s="99"/>
      <c r="AED9" s="99"/>
      <c r="AEE9" s="99"/>
      <c r="AEF9" s="99"/>
      <c r="AEG9" s="99"/>
      <c r="AEH9" s="99"/>
      <c r="AEI9" s="99"/>
      <c r="AEJ9" s="99"/>
      <c r="AEK9" s="99"/>
      <c r="AEL9" s="99"/>
      <c r="AEM9" s="99"/>
      <c r="AEN9" s="99"/>
      <c r="AEO9" s="99"/>
      <c r="AEP9" s="99"/>
      <c r="AEQ9" s="99"/>
      <c r="AER9" s="99"/>
      <c r="AES9" s="99"/>
      <c r="AET9" s="99"/>
      <c r="AEU9" s="99"/>
      <c r="AEV9" s="99"/>
      <c r="AEW9" s="99"/>
      <c r="AEX9" s="99"/>
      <c r="AEY9" s="99"/>
      <c r="AEZ9" s="99"/>
      <c r="AFA9" s="99"/>
      <c r="AFB9" s="99"/>
      <c r="AFC9" s="99"/>
      <c r="AFD9" s="99"/>
      <c r="AFE9" s="99"/>
      <c r="AFF9" s="99"/>
      <c r="AFG9" s="99"/>
      <c r="AFH9" s="99"/>
      <c r="AFI9" s="99"/>
      <c r="AFJ9" s="99"/>
      <c r="AFK9" s="99"/>
      <c r="AFL9" s="99"/>
      <c r="AFM9" s="99"/>
      <c r="AFN9" s="99"/>
      <c r="AFO9" s="99"/>
      <c r="AFP9" s="99"/>
      <c r="AFQ9" s="99"/>
      <c r="AFR9" s="99"/>
      <c r="AFS9" s="99"/>
      <c r="AFT9" s="99"/>
      <c r="AFU9" s="99"/>
      <c r="AFV9" s="99"/>
      <c r="AFW9" s="99"/>
      <c r="AFX9" s="99"/>
      <c r="AFY9" s="99"/>
      <c r="AFZ9" s="99"/>
      <c r="AGA9" s="99"/>
      <c r="AGB9" s="99"/>
      <c r="AGC9" s="99"/>
      <c r="AGD9" s="99"/>
      <c r="AGE9" s="99"/>
      <c r="AGF9" s="99"/>
      <c r="AGG9" s="99"/>
      <c r="AGH9" s="99"/>
      <c r="AGI9" s="99"/>
      <c r="AGJ9" s="99"/>
      <c r="AGK9" s="99"/>
      <c r="AGL9" s="99"/>
      <c r="AGM9" s="99"/>
      <c r="AGN9" s="99"/>
      <c r="AGO9" s="99"/>
      <c r="AGP9" s="99"/>
      <c r="AGQ9" s="99"/>
      <c r="AGR9" s="99"/>
      <c r="AGS9" s="99"/>
      <c r="AGT9" s="99"/>
      <c r="AGU9" s="99"/>
      <c r="AGV9" s="99"/>
      <c r="AGW9" s="99"/>
      <c r="AGX9" s="99"/>
      <c r="AGY9" s="99"/>
      <c r="AGZ9" s="99"/>
      <c r="AHA9" s="99"/>
      <c r="AHB9" s="99"/>
      <c r="AHC9" s="99"/>
      <c r="AHD9" s="99"/>
      <c r="AHE9" s="99"/>
      <c r="AHF9" s="99"/>
      <c r="AHG9" s="99"/>
      <c r="AHH9" s="99"/>
      <c r="AHI9" s="99"/>
      <c r="AHJ9" s="99"/>
      <c r="AHK9" s="99"/>
      <c r="AHL9" s="99"/>
      <c r="AHM9" s="99"/>
      <c r="AHN9" s="99"/>
      <c r="AHO9" s="99"/>
      <c r="AHP9" s="99"/>
      <c r="AHQ9" s="99"/>
      <c r="AHR9" s="99"/>
      <c r="AHS9" s="99"/>
      <c r="AHT9" s="99"/>
      <c r="AHU9" s="99"/>
      <c r="AHV9" s="99"/>
      <c r="AHW9" s="99"/>
      <c r="AHX9" s="99"/>
      <c r="AHY9" s="99"/>
      <c r="AHZ9" s="99"/>
      <c r="AIA9" s="99"/>
      <c r="AIB9" s="99"/>
      <c r="AIC9" s="99"/>
      <c r="AID9" s="99"/>
      <c r="AIE9" s="99"/>
      <c r="AIF9" s="99"/>
      <c r="AIG9" s="99"/>
      <c r="AIH9" s="99"/>
      <c r="AII9" s="99"/>
    </row>
    <row r="10" spans="1:919" s="36" customFormat="1">
      <c r="A10" s="39"/>
      <c r="B10" s="39"/>
      <c r="C10" s="39"/>
      <c r="D10" s="39"/>
      <c r="E10" s="228" t="s">
        <v>2523</v>
      </c>
      <c r="F10" s="107"/>
      <c r="G10" s="99"/>
      <c r="H10" s="99"/>
      <c r="I10" s="103"/>
      <c r="J10" s="104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291"/>
      <c r="F11" s="291"/>
      <c r="G11" s="99"/>
      <c r="H11" s="99"/>
      <c r="I11" s="103"/>
      <c r="J11" s="104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292" t="s">
        <v>2153</v>
      </c>
      <c r="F12" s="292"/>
      <c r="G12" s="292"/>
      <c r="H12" s="292"/>
      <c r="I12" s="292"/>
      <c r="J12" s="292"/>
    </row>
    <row r="13" spans="1:919" ht="15.75">
      <c r="E13" s="292" t="s">
        <v>2154</v>
      </c>
      <c r="F13" s="292"/>
      <c r="G13" s="292"/>
      <c r="H13" s="292"/>
      <c r="I13" s="292"/>
      <c r="J13" s="292"/>
    </row>
    <row r="14" spans="1:919" ht="15.75">
      <c r="E14" s="293" t="s">
        <v>2584</v>
      </c>
      <c r="F14" s="293"/>
      <c r="G14" s="293"/>
      <c r="H14" s="293"/>
      <c r="I14" s="293"/>
      <c r="J14" s="293"/>
    </row>
    <row r="15" spans="1:919">
      <c r="E15" s="47"/>
      <c r="F15" s="48"/>
      <c r="G15" s="48"/>
      <c r="H15" s="48"/>
      <c r="J15" s="149" t="s">
        <v>1973</v>
      </c>
    </row>
    <row r="16" spans="1:919" ht="33" customHeight="1">
      <c r="E16" s="174" t="s">
        <v>1974</v>
      </c>
      <c r="F16" s="175" t="s">
        <v>1969</v>
      </c>
      <c r="G16" s="175" t="s">
        <v>1975</v>
      </c>
      <c r="H16" s="176" t="s">
        <v>1976</v>
      </c>
      <c r="I16" s="176" t="s">
        <v>2585</v>
      </c>
      <c r="J16" s="193" t="s">
        <v>2586</v>
      </c>
    </row>
    <row r="17" spans="1:919" s="51" customFormat="1" ht="12.75" customHeight="1">
      <c r="A17" s="49"/>
      <c r="B17" s="49"/>
      <c r="C17" s="49"/>
      <c r="D17" s="49"/>
      <c r="E17" s="177">
        <v>1</v>
      </c>
      <c r="F17" s="178">
        <v>2</v>
      </c>
      <c r="G17" s="178">
        <v>3</v>
      </c>
      <c r="H17" s="179">
        <v>4</v>
      </c>
      <c r="I17" s="179">
        <v>5</v>
      </c>
      <c r="J17" s="179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4"/>
      <c r="F18" s="181" t="s">
        <v>2155</v>
      </c>
      <c r="G18" s="185"/>
      <c r="H18" s="182"/>
      <c r="I18" s="108"/>
      <c r="J18" s="108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1455.1657142857143</v>
      </c>
      <c r="D19" s="45">
        <f>IF(LEN(J19)=0,"",1+ABS((J19*B19)/LEN(J19))+B19)</f>
        <v>223316.08428571431</v>
      </c>
      <c r="E19" s="195" t="s">
        <v>1978</v>
      </c>
      <c r="F19" s="196" t="s">
        <v>2156</v>
      </c>
      <c r="G19" s="181"/>
      <c r="H19" s="176">
        <v>201</v>
      </c>
      <c r="I19" s="191">
        <f>IFERROR(IF(AND(I20,I24,I28)="","",SUM(I20,I24,I28)),"")</f>
        <v>1017909</v>
      </c>
      <c r="J19" s="191">
        <f>IFERROR(IF(AND(J20,J24,J28)="","",SUM(J20,J24,J28)),"")</f>
        <v>1021696</v>
      </c>
    </row>
    <row r="20" spans="1:919" ht="14.25" customHeight="1">
      <c r="A20" s="45">
        <v>0.02</v>
      </c>
      <c r="B20" s="45">
        <v>1.54</v>
      </c>
      <c r="C20" s="45" t="str">
        <f t="shared" ref="C20:D34" si="0">IF(LEN(I20)=0,"",1+ABS((I20*A20)/LEN(I20))+A20)</f>
        <v/>
      </c>
      <c r="D20" s="45" t="str">
        <f t="shared" si="0"/>
        <v/>
      </c>
      <c r="E20" s="194" t="s">
        <v>1980</v>
      </c>
      <c r="F20" s="197" t="s">
        <v>2157</v>
      </c>
      <c r="G20" s="185"/>
      <c r="H20" s="182">
        <v>202</v>
      </c>
      <c r="I20" s="108" t="str">
        <f t="array" ref="I20">IF(AND(ISBLANK(I21:I23)),"",SUM(I21:I23))</f>
        <v/>
      </c>
      <c r="J20" s="108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4" t="s">
        <v>1983</v>
      </c>
      <c r="F21" s="198" t="s">
        <v>2158</v>
      </c>
      <c r="G21" s="185"/>
      <c r="H21" s="182">
        <v>203</v>
      </c>
      <c r="I21" s="109"/>
      <c r="J21" s="109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4" t="s">
        <v>1985</v>
      </c>
      <c r="F22" s="198" t="s">
        <v>2159</v>
      </c>
      <c r="G22" s="185"/>
      <c r="H22" s="182">
        <v>204</v>
      </c>
      <c r="I22" s="109"/>
      <c r="J22" s="109"/>
    </row>
    <row r="23" spans="1:919" s="37" customFormat="1" ht="14.25" customHeight="1">
      <c r="A23" s="45">
        <v>0.06</v>
      </c>
      <c r="B23" s="45">
        <v>1.57</v>
      </c>
      <c r="C23" s="45" t="str">
        <f t="shared" si="0"/>
        <v/>
      </c>
      <c r="D23" s="45" t="str">
        <f t="shared" si="0"/>
        <v/>
      </c>
      <c r="E23" s="194" t="s">
        <v>1988</v>
      </c>
      <c r="F23" s="198" t="s">
        <v>2160</v>
      </c>
      <c r="G23" s="185"/>
      <c r="H23" s="182">
        <v>205</v>
      </c>
      <c r="I23" s="109"/>
      <c r="J23" s="109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10180.16</v>
      </c>
      <c r="D24" s="45">
        <f t="shared" si="0"/>
        <v>230613.96285714288</v>
      </c>
      <c r="E24" s="194" t="s">
        <v>1999</v>
      </c>
      <c r="F24" s="197" t="s">
        <v>2161</v>
      </c>
      <c r="G24" s="185"/>
      <c r="H24" s="182">
        <v>206</v>
      </c>
      <c r="I24" s="108">
        <f t="array" ref="I24">IF(AND(ISBLANK(I25:I27)),"",SUM(I25:I27))</f>
        <v>1017909</v>
      </c>
      <c r="J24" s="108">
        <f t="array" ref="J24">IF(AND(ISBLANK(J25:J27)),"",SUM(J25:J27))</f>
        <v>1021696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4" t="s">
        <v>2002</v>
      </c>
      <c r="F25" s="198" t="s">
        <v>2158</v>
      </c>
      <c r="G25" s="185"/>
      <c r="H25" s="182">
        <v>207</v>
      </c>
      <c r="I25" s="109"/>
      <c r="J25" s="109"/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4" t="s">
        <v>2004</v>
      </c>
      <c r="F26" s="198" t="s">
        <v>2159</v>
      </c>
      <c r="G26" s="185"/>
      <c r="H26" s="182">
        <v>208</v>
      </c>
      <c r="I26" s="109"/>
      <c r="J26" s="109"/>
    </row>
    <row r="27" spans="1:919" s="37" customFormat="1" ht="14.25" customHeight="1">
      <c r="A27" s="45">
        <v>0.1</v>
      </c>
      <c r="B27" s="45">
        <v>1.61</v>
      </c>
      <c r="C27" s="45">
        <f t="shared" si="0"/>
        <v>14542.657142857144</v>
      </c>
      <c r="D27" s="45">
        <f t="shared" si="0"/>
        <v>234992.69</v>
      </c>
      <c r="E27" s="194" t="s">
        <v>2005</v>
      </c>
      <c r="F27" s="198" t="s">
        <v>2160</v>
      </c>
      <c r="G27" s="185"/>
      <c r="H27" s="182">
        <v>209</v>
      </c>
      <c r="I27" s="109">
        <v>1017909</v>
      </c>
      <c r="J27" s="109">
        <v>1021696</v>
      </c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4" t="s">
        <v>2009</v>
      </c>
      <c r="F28" s="197" t="s">
        <v>2162</v>
      </c>
      <c r="G28" s="185"/>
      <c r="H28" s="182">
        <v>210</v>
      </c>
      <c r="I28" s="108" t="str">
        <f t="array" ref="I28">IF(AND(ISBLANK(I29:I31)),"",SUM(I29:I31))</f>
        <v/>
      </c>
      <c r="J28" s="108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4" t="s">
        <v>2107</v>
      </c>
      <c r="F29" s="198" t="s">
        <v>2158</v>
      </c>
      <c r="G29" s="185"/>
      <c r="H29" s="182">
        <v>211</v>
      </c>
      <c r="I29" s="109"/>
      <c r="J29" s="109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4" t="s">
        <v>2109</v>
      </c>
      <c r="F30" s="198" t="s">
        <v>2159</v>
      </c>
      <c r="G30" s="185"/>
      <c r="H30" s="182">
        <v>212</v>
      </c>
      <c r="I30" s="109"/>
      <c r="J30" s="109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4" t="s">
        <v>2163</v>
      </c>
      <c r="F31" s="198" t="s">
        <v>2160</v>
      </c>
      <c r="G31" s="185"/>
      <c r="H31" s="182">
        <v>213</v>
      </c>
      <c r="I31" s="109"/>
      <c r="J31" s="109"/>
    </row>
    <row r="32" spans="1:919" s="37" customFormat="1" ht="14.25" customHeight="1">
      <c r="A32" s="45">
        <v>0.16</v>
      </c>
      <c r="B32" s="45">
        <v>1.66</v>
      </c>
      <c r="C32" s="45">
        <f t="shared" si="0"/>
        <v>247.88</v>
      </c>
      <c r="D32" s="45">
        <f t="shared" si="0"/>
        <v>21.75</v>
      </c>
      <c r="E32" s="195" t="s">
        <v>2059</v>
      </c>
      <c r="F32" s="185" t="s">
        <v>2164</v>
      </c>
      <c r="G32" s="185"/>
      <c r="H32" s="176">
        <v>214</v>
      </c>
      <c r="I32" s="191">
        <f>IFERROR(IF(AND(I33,I54,I65,I66,I67,I68,I69,I74,I75,I79)="","",SUM(I33,I54,I65,I66,I67,I68,I69,I74,I75,I79)),"")</f>
        <v>6168</v>
      </c>
      <c r="J32" s="191">
        <f>IFERROR(IF(AND(J33,J54,J65,J66,J67,J68,J69,J74,J75,J79)="","",SUM(J33,J54,J65,J66,J67,J68,J69,J74,J75,J79)),"")</f>
        <v>23</v>
      </c>
    </row>
    <row r="33" spans="1:919" s="37" customFormat="1" ht="14.25" customHeight="1">
      <c r="A33" s="45">
        <v>0.17</v>
      </c>
      <c r="B33" s="45">
        <v>1.67</v>
      </c>
      <c r="C33" s="45" t="str">
        <f t="shared" si="0"/>
        <v/>
      </c>
      <c r="D33" s="45" t="str">
        <f t="shared" si="0"/>
        <v/>
      </c>
      <c r="E33" s="194" t="s">
        <v>1980</v>
      </c>
      <c r="F33" s="185" t="s">
        <v>2165</v>
      </c>
      <c r="G33" s="185"/>
      <c r="H33" s="182">
        <v>215</v>
      </c>
      <c r="I33" s="108" t="str">
        <f>IFERROR(IF(AND(I34,I41,I42,I43,I44,I45,I46,I47,I48,I49,I50,I51,I52,I53)="","",SUM(I34,I41,I42,I43,I44,I45,I46,I47,I48,I49,I50,I51,I52,I53)),"")</f>
        <v/>
      </c>
      <c r="J33" s="108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>
      <c r="A34" s="45">
        <v>0.18</v>
      </c>
      <c r="B34" s="45">
        <v>1.68</v>
      </c>
      <c r="C34" s="45" t="str">
        <f t="shared" si="0"/>
        <v/>
      </c>
      <c r="D34" s="45" t="str">
        <f t="shared" si="0"/>
        <v/>
      </c>
      <c r="E34" s="194" t="s">
        <v>1983</v>
      </c>
      <c r="F34" s="186" t="s">
        <v>2166</v>
      </c>
      <c r="G34" s="185"/>
      <c r="H34" s="182">
        <v>216</v>
      </c>
      <c r="I34" s="109"/>
      <c r="J34" s="109"/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3" customFormat="1" ht="17.25" customHeight="1">
      <c r="E38" s="144"/>
      <c r="J38" s="145" t="s">
        <v>2167</v>
      </c>
    </row>
    <row r="39" spans="1:919" ht="33" customHeight="1">
      <c r="E39" s="174" t="s">
        <v>1974</v>
      </c>
      <c r="F39" s="175" t="s">
        <v>1969</v>
      </c>
      <c r="G39" s="175" t="s">
        <v>1975</v>
      </c>
      <c r="H39" s="176" t="s">
        <v>1976</v>
      </c>
      <c r="I39" s="176" t="str">
        <f>I16</f>
        <v>Od01.01. do 30.06.
tekuće godine</v>
      </c>
      <c r="J39" s="193" t="str">
        <f>J16</f>
        <v>Od01.01. do 30.06.
prethodne godine</v>
      </c>
    </row>
    <row r="40" spans="1:919" s="51" customFormat="1" ht="12.75" customHeight="1">
      <c r="A40" s="49"/>
      <c r="B40" s="49"/>
      <c r="C40" s="49"/>
      <c r="D40" s="49"/>
      <c r="E40" s="177">
        <v>1</v>
      </c>
      <c r="F40" s="178">
        <v>2</v>
      </c>
      <c r="G40" s="178">
        <v>3</v>
      </c>
      <c r="H40" s="179">
        <v>4</v>
      </c>
      <c r="I40" s="179">
        <v>5</v>
      </c>
      <c r="J40" s="179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4" t="s">
        <v>1985</v>
      </c>
      <c r="F41" s="186" t="s">
        <v>2168</v>
      </c>
      <c r="G41" s="185"/>
      <c r="H41" s="182">
        <v>217</v>
      </c>
      <c r="I41" s="109"/>
      <c r="J41" s="109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199" t="s">
        <v>1988</v>
      </c>
      <c r="F42" s="200" t="s">
        <v>2169</v>
      </c>
      <c r="G42" s="201"/>
      <c r="H42" s="202">
        <v>218</v>
      </c>
      <c r="I42" s="109"/>
      <c r="J42" s="109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199" t="s">
        <v>1991</v>
      </c>
      <c r="F43" s="200" t="s">
        <v>2170</v>
      </c>
      <c r="G43" s="201"/>
      <c r="H43" s="182">
        <v>219</v>
      </c>
      <c r="I43" s="109"/>
      <c r="J43" s="109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199" t="s">
        <v>1994</v>
      </c>
      <c r="F44" s="200" t="s">
        <v>2171</v>
      </c>
      <c r="G44" s="201"/>
      <c r="H44" s="202">
        <v>220</v>
      </c>
      <c r="I44" s="109"/>
      <c r="J44" s="109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199" t="s">
        <v>1997</v>
      </c>
      <c r="F45" s="200" t="s">
        <v>2172</v>
      </c>
      <c r="G45" s="201"/>
      <c r="H45" s="182">
        <v>221</v>
      </c>
      <c r="I45" s="109"/>
      <c r="J45" s="109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199" t="s">
        <v>2173</v>
      </c>
      <c r="F46" s="200" t="s">
        <v>2174</v>
      </c>
      <c r="G46" s="201"/>
      <c r="H46" s="202">
        <v>222</v>
      </c>
      <c r="I46" s="109"/>
      <c r="J46" s="109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199" t="s">
        <v>2175</v>
      </c>
      <c r="F47" s="200" t="s">
        <v>2176</v>
      </c>
      <c r="G47" s="201"/>
      <c r="H47" s="182">
        <v>223</v>
      </c>
      <c r="I47" s="109"/>
      <c r="J47" s="109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199" t="s">
        <v>2177</v>
      </c>
      <c r="F48" s="200" t="s">
        <v>2178</v>
      </c>
      <c r="G48" s="201"/>
      <c r="H48" s="202">
        <v>224</v>
      </c>
      <c r="I48" s="109"/>
      <c r="J48" s="109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199" t="s">
        <v>2179</v>
      </c>
      <c r="F49" s="200" t="s">
        <v>2180</v>
      </c>
      <c r="G49" s="201"/>
      <c r="H49" s="182">
        <v>225</v>
      </c>
      <c r="I49" s="109"/>
      <c r="J49" s="109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199" t="s">
        <v>2181</v>
      </c>
      <c r="F50" s="200" t="s">
        <v>2182</v>
      </c>
      <c r="G50" s="201"/>
      <c r="H50" s="202">
        <v>226</v>
      </c>
      <c r="I50" s="109"/>
      <c r="J50" s="109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199" t="s">
        <v>2183</v>
      </c>
      <c r="F51" s="200" t="s">
        <v>2184</v>
      </c>
      <c r="G51" s="201"/>
      <c r="H51" s="182">
        <v>227</v>
      </c>
      <c r="I51" s="109"/>
      <c r="J51" s="109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199" t="s">
        <v>2185</v>
      </c>
      <c r="F52" s="200" t="s">
        <v>2186</v>
      </c>
      <c r="G52" s="201"/>
      <c r="H52" s="202">
        <v>228</v>
      </c>
      <c r="I52" s="109"/>
      <c r="J52" s="109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199" t="s">
        <v>2187</v>
      </c>
      <c r="F53" s="200" t="s">
        <v>2188</v>
      </c>
      <c r="G53" s="201"/>
      <c r="H53" s="182">
        <v>229</v>
      </c>
      <c r="I53" s="109"/>
      <c r="J53" s="109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199" t="s">
        <v>1999</v>
      </c>
      <c r="F54" s="201" t="s">
        <v>2189</v>
      </c>
      <c r="G54" s="201"/>
      <c r="H54" s="202">
        <v>230</v>
      </c>
      <c r="I54" s="108" t="str">
        <f t="array" ref="I54">IF(AND(ISBLANK(I55:I64)),"",SUM(I55:I64))</f>
        <v/>
      </c>
      <c r="J54" s="108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199" t="s">
        <v>2002</v>
      </c>
      <c r="F55" s="200" t="s">
        <v>2190</v>
      </c>
      <c r="G55" s="201"/>
      <c r="H55" s="182">
        <v>231</v>
      </c>
      <c r="I55" s="109"/>
      <c r="J55" s="109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199" t="s">
        <v>2004</v>
      </c>
      <c r="F56" s="200" t="s">
        <v>2191</v>
      </c>
      <c r="G56" s="201"/>
      <c r="H56" s="202">
        <v>232</v>
      </c>
      <c r="I56" s="109"/>
      <c r="J56" s="109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199" t="s">
        <v>2005</v>
      </c>
      <c r="F57" s="200" t="s">
        <v>2192</v>
      </c>
      <c r="G57" s="201"/>
      <c r="H57" s="182">
        <v>233</v>
      </c>
      <c r="I57" s="109"/>
      <c r="J57" s="109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199" t="s">
        <v>2007</v>
      </c>
      <c r="F58" s="200" t="s">
        <v>2193</v>
      </c>
      <c r="G58" s="201"/>
      <c r="H58" s="202">
        <v>234</v>
      </c>
      <c r="I58" s="109"/>
      <c r="J58" s="109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199" t="s">
        <v>2194</v>
      </c>
      <c r="F59" s="200" t="s">
        <v>2195</v>
      </c>
      <c r="G59" s="201"/>
      <c r="H59" s="182">
        <v>235</v>
      </c>
      <c r="I59" s="109"/>
      <c r="J59" s="109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199" t="s">
        <v>2196</v>
      </c>
      <c r="F60" s="200" t="s">
        <v>2197</v>
      </c>
      <c r="G60" s="201"/>
      <c r="H60" s="202">
        <v>236</v>
      </c>
      <c r="I60" s="109"/>
      <c r="J60" s="109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199" t="s">
        <v>2198</v>
      </c>
      <c r="F61" s="200" t="s">
        <v>2199</v>
      </c>
      <c r="G61" s="201"/>
      <c r="H61" s="182">
        <v>237</v>
      </c>
      <c r="I61" s="109"/>
      <c r="J61" s="109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199" t="s">
        <v>2200</v>
      </c>
      <c r="F62" s="200" t="s">
        <v>2201</v>
      </c>
      <c r="G62" s="201"/>
      <c r="H62" s="202">
        <v>238</v>
      </c>
      <c r="I62" s="109"/>
      <c r="J62" s="109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199" t="s">
        <v>2202</v>
      </c>
      <c r="F63" s="200" t="s">
        <v>2203</v>
      </c>
      <c r="G63" s="201"/>
      <c r="H63" s="182">
        <v>239</v>
      </c>
      <c r="I63" s="109"/>
      <c r="J63" s="109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199" t="s">
        <v>2204</v>
      </c>
      <c r="F64" s="200" t="s">
        <v>2205</v>
      </c>
      <c r="G64" s="201"/>
      <c r="H64" s="202">
        <v>240</v>
      </c>
      <c r="I64" s="109"/>
      <c r="J64" s="109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199" t="s">
        <v>2009</v>
      </c>
      <c r="F65" s="201" t="s">
        <v>2206</v>
      </c>
      <c r="G65" s="201"/>
      <c r="H65" s="182">
        <v>241</v>
      </c>
      <c r="I65" s="109"/>
      <c r="J65" s="109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199" t="s">
        <v>2012</v>
      </c>
      <c r="F66" s="201" t="s">
        <v>2207</v>
      </c>
      <c r="G66" s="201"/>
      <c r="H66" s="202">
        <v>242</v>
      </c>
      <c r="I66" s="109"/>
      <c r="J66" s="109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199" t="s">
        <v>2024</v>
      </c>
      <c r="F67" s="201" t="s">
        <v>2208</v>
      </c>
      <c r="G67" s="201"/>
      <c r="H67" s="182">
        <v>243</v>
      </c>
      <c r="I67" s="109"/>
      <c r="J67" s="109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199" t="s">
        <v>2027</v>
      </c>
      <c r="F68" s="201" t="s">
        <v>2209</v>
      </c>
      <c r="G68" s="201"/>
      <c r="H68" s="202">
        <v>244</v>
      </c>
      <c r="I68" s="109"/>
      <c r="J68" s="109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199" t="s">
        <v>2029</v>
      </c>
      <c r="F69" s="201" t="s">
        <v>2210</v>
      </c>
      <c r="G69" s="201"/>
      <c r="H69" s="182">
        <v>245</v>
      </c>
      <c r="I69" s="109"/>
      <c r="J69" s="109"/>
    </row>
    <row r="70" spans="1:919" ht="5.25" customHeight="1">
      <c r="E70" s="37"/>
      <c r="F70" s="37"/>
      <c r="G70" s="37"/>
      <c r="H70" s="37"/>
      <c r="I70" s="37"/>
    </row>
    <row r="71" spans="1:919" s="143" customFormat="1" ht="17.25" customHeight="1">
      <c r="E71" s="144"/>
      <c r="J71" s="145" t="s">
        <v>2211</v>
      </c>
    </row>
    <row r="72" spans="1:919" ht="33" customHeight="1">
      <c r="E72" s="174" t="s">
        <v>1974</v>
      </c>
      <c r="F72" s="175" t="s">
        <v>1969</v>
      </c>
      <c r="G72" s="175" t="s">
        <v>1975</v>
      </c>
      <c r="H72" s="176" t="s">
        <v>1976</v>
      </c>
      <c r="I72" s="193" t="str">
        <f>I16</f>
        <v>Od01.01. do 30.06.
tekuće godine</v>
      </c>
      <c r="J72" s="193" t="str">
        <f>J16</f>
        <v>Od01.01. do 30.06.
prethodne godine</v>
      </c>
    </row>
    <row r="73" spans="1:919" s="51" customFormat="1" ht="12.75" customHeight="1">
      <c r="A73" s="49"/>
      <c r="B73" s="49"/>
      <c r="C73" s="49"/>
      <c r="D73" s="49"/>
      <c r="E73" s="177">
        <v>1</v>
      </c>
      <c r="F73" s="178">
        <v>2</v>
      </c>
      <c r="G73" s="178">
        <v>3</v>
      </c>
      <c r="H73" s="179">
        <v>4</v>
      </c>
      <c r="I73" s="179">
        <v>5</v>
      </c>
      <c r="J73" s="179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199" t="s">
        <v>2032</v>
      </c>
      <c r="F74" s="201" t="s">
        <v>2212</v>
      </c>
      <c r="G74" s="201"/>
      <c r="H74" s="202">
        <v>246</v>
      </c>
      <c r="I74" s="109"/>
      <c r="J74" s="109"/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10.065</v>
      </c>
      <c r="D75" s="45">
        <f>IF(LEN(J75)=0,"",1+ABS((J75*B75)/LEN(J75))+B75)</f>
        <v>25.875</v>
      </c>
      <c r="E75" s="199" t="s">
        <v>2034</v>
      </c>
      <c r="F75" s="201" t="s">
        <v>2213</v>
      </c>
      <c r="G75" s="201"/>
      <c r="H75" s="202">
        <v>247</v>
      </c>
      <c r="I75" s="108">
        <f t="array" ref="I75">IF(AND(ISBLANK(I76:I78)),"",SUM(I76:I78))</f>
        <v>35</v>
      </c>
      <c r="J75" s="108">
        <f t="array" ref="J75">IF(AND(ISBLANK(J76:J78)),"",SUM(J76:J78))</f>
        <v>23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10.25</v>
      </c>
      <c r="D76" s="45">
        <f t="shared" si="2"/>
        <v>26</v>
      </c>
      <c r="E76" s="199" t="s">
        <v>2214</v>
      </c>
      <c r="F76" s="200" t="s">
        <v>2215</v>
      </c>
      <c r="G76" s="201"/>
      <c r="H76" s="202">
        <v>248</v>
      </c>
      <c r="I76" s="109">
        <v>35</v>
      </c>
      <c r="J76" s="109">
        <v>23</v>
      </c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199" t="s">
        <v>2216</v>
      </c>
      <c r="F77" s="200" t="s">
        <v>2217</v>
      </c>
      <c r="G77" s="201"/>
      <c r="H77" s="202">
        <v>249</v>
      </c>
      <c r="I77" s="109"/>
      <c r="J77" s="109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199" t="s">
        <v>2218</v>
      </c>
      <c r="F78" s="200" t="s">
        <v>2219</v>
      </c>
      <c r="G78" s="201"/>
      <c r="H78" s="202">
        <v>250</v>
      </c>
      <c r="I78" s="109"/>
      <c r="J78" s="109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814.15250000000003</v>
      </c>
      <c r="D79" s="45" t="str">
        <f t="shared" si="2"/>
        <v/>
      </c>
      <c r="E79" s="199" t="s">
        <v>2037</v>
      </c>
      <c r="F79" s="201" t="s">
        <v>2220</v>
      </c>
      <c r="G79" s="201"/>
      <c r="H79" s="202">
        <v>251</v>
      </c>
      <c r="I79" s="109">
        <f>1638+4495</f>
        <v>6133</v>
      </c>
      <c r="J79" s="109"/>
    </row>
    <row r="80" spans="1:919" s="37" customFormat="1" ht="13.5" customHeight="1">
      <c r="A80" s="45">
        <v>0.54</v>
      </c>
      <c r="B80" s="45">
        <v>2.04</v>
      </c>
      <c r="C80" s="45">
        <f t="shared" si="2"/>
        <v>79001.765714285721</v>
      </c>
      <c r="D80" s="45">
        <f t="shared" si="2"/>
        <v>297761.14857142855</v>
      </c>
      <c r="E80" s="203" t="s">
        <v>2061</v>
      </c>
      <c r="F80" s="201" t="s">
        <v>2221</v>
      </c>
      <c r="G80" s="201"/>
      <c r="H80" s="193">
        <v>252</v>
      </c>
      <c r="I80" s="191">
        <f>IFERROR(IF(AND(I19,I32)="","",SUM(I19,I32)),"")</f>
        <v>1024077</v>
      </c>
      <c r="J80" s="191">
        <f>IFERROR(IF(AND(J19,J32)="","",SUM(J19,J32)),"")</f>
        <v>1021719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77188.733333333337</v>
      </c>
      <c r="D81" s="45">
        <f t="shared" si="2"/>
        <v>291947.64999999997</v>
      </c>
      <c r="E81" s="203" t="s">
        <v>2222</v>
      </c>
      <c r="F81" s="201" t="s">
        <v>2223</v>
      </c>
      <c r="G81" s="201"/>
      <c r="H81" s="193">
        <v>253</v>
      </c>
      <c r="I81" s="191">
        <f>IFERROR(IF(AND(I82,I83,I84,I85,I86,I90,I97,I98)="","",SUM(I82,I83,I84,I85,I86,I90,I97,I98)),"")</f>
        <v>842042</v>
      </c>
      <c r="J81" s="191">
        <f>IFERROR(IF(AND(J82,J83,J84,J85,J86,J90,J97,J98)="","",SUM(J82,J83,J84,J85,J86,J90,J97,J98)),"")</f>
        <v>854472</v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199" t="s">
        <v>1980</v>
      </c>
      <c r="F82" s="201" t="s">
        <v>2224</v>
      </c>
      <c r="G82" s="201"/>
      <c r="H82" s="202">
        <v>254</v>
      </c>
      <c r="I82" s="109"/>
      <c r="J82" s="109"/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199" t="s">
        <v>1999</v>
      </c>
      <c r="F83" s="201" t="s">
        <v>2225</v>
      </c>
      <c r="G83" s="201"/>
      <c r="H83" s="202">
        <v>255</v>
      </c>
      <c r="I83" s="109"/>
      <c r="J83" s="109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206.465</v>
      </c>
      <c r="D84" s="45">
        <f t="shared" si="2"/>
        <v>2751.8</v>
      </c>
      <c r="E84" s="199" t="s">
        <v>2009</v>
      </c>
      <c r="F84" s="201" t="s">
        <v>2226</v>
      </c>
      <c r="G84" s="201"/>
      <c r="H84" s="202">
        <v>256</v>
      </c>
      <c r="I84" s="109">
        <v>1413</v>
      </c>
      <c r="J84" s="109">
        <v>5286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287.59249999999997</v>
      </c>
      <c r="D85" s="45">
        <f t="shared" si="2"/>
        <v>1337.5549999999998</v>
      </c>
      <c r="E85" s="199" t="s">
        <v>2012</v>
      </c>
      <c r="F85" s="201" t="s">
        <v>2227</v>
      </c>
      <c r="G85" s="201"/>
      <c r="H85" s="202">
        <v>257</v>
      </c>
      <c r="I85" s="109">
        <v>1939</v>
      </c>
      <c r="J85" s="109">
        <v>2554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52377.599999999999</v>
      </c>
      <c r="D86" s="45">
        <f t="shared" si="2"/>
        <v>185991.00000000003</v>
      </c>
      <c r="E86" s="199" t="s">
        <v>2024</v>
      </c>
      <c r="F86" s="201" t="s">
        <v>2228</v>
      </c>
      <c r="G86" s="201"/>
      <c r="H86" s="202">
        <v>258</v>
      </c>
      <c r="I86" s="108">
        <f t="array" ref="I86">IF(AND(ISBLANK(I87:I89)),"",SUM(I87:I89))</f>
        <v>523760</v>
      </c>
      <c r="J86" s="108">
        <f t="array" ref="J86">IF(AND(ISBLANK(J87:J89)),"",SUM(J87:J89))</f>
        <v>531394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42565.376666666671</v>
      </c>
      <c r="D87" s="45">
        <f t="shared" si="2"/>
        <v>158397.64499999999</v>
      </c>
      <c r="E87" s="199" t="s">
        <v>2078</v>
      </c>
      <c r="F87" s="200" t="s">
        <v>2229</v>
      </c>
      <c r="G87" s="201"/>
      <c r="H87" s="202">
        <v>259</v>
      </c>
      <c r="I87" s="109">
        <v>418660</v>
      </c>
      <c r="J87" s="109">
        <v>450411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9832.34</v>
      </c>
      <c r="D88" s="45">
        <f t="shared" si="2"/>
        <v>26558.240000000002</v>
      </c>
      <c r="E88" s="199" t="s">
        <v>2079</v>
      </c>
      <c r="F88" s="200" t="s">
        <v>2230</v>
      </c>
      <c r="G88" s="201"/>
      <c r="H88" s="202">
        <v>260</v>
      </c>
      <c r="I88" s="109">
        <f>3913+75367</f>
        <v>79280</v>
      </c>
      <c r="J88" s="109">
        <v>62630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3254.9500000000003</v>
      </c>
      <c r="D89" s="45">
        <f t="shared" si="2"/>
        <v>7821.5079999999998</v>
      </c>
      <c r="E89" s="199" t="s">
        <v>2080</v>
      </c>
      <c r="F89" s="200" t="s">
        <v>2231</v>
      </c>
      <c r="G89" s="201"/>
      <c r="H89" s="202">
        <v>261</v>
      </c>
      <c r="I89" s="109">
        <f>18399+7421</f>
        <v>25820</v>
      </c>
      <c r="J89" s="109">
        <v>18353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4881.2560000000003</v>
      </c>
      <c r="D90" s="45">
        <f t="shared" si="2"/>
        <v>17171.932000000001</v>
      </c>
      <c r="E90" s="199" t="s">
        <v>2027</v>
      </c>
      <c r="F90" s="201" t="s">
        <v>2232</v>
      </c>
      <c r="G90" s="201"/>
      <c r="H90" s="202">
        <v>262</v>
      </c>
      <c r="I90" s="108">
        <f t="array" ref="I90">IF(AND(ISBLANK(I91:I96)),"",SUM(I91:I96))</f>
        <v>38122</v>
      </c>
      <c r="J90" s="108">
        <f t="array" ref="J90">IF(AND(ISBLANK(J91:J96)),"",SUM(J91:J96))</f>
        <v>40114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4957.5099999999993</v>
      </c>
      <c r="D91" s="45">
        <f t="shared" si="2"/>
        <v>16749.07</v>
      </c>
      <c r="E91" s="199" t="s">
        <v>2119</v>
      </c>
      <c r="F91" s="200" t="s">
        <v>2233</v>
      </c>
      <c r="G91" s="201"/>
      <c r="H91" s="202">
        <v>263</v>
      </c>
      <c r="I91" s="109">
        <v>38122</v>
      </c>
      <c r="J91" s="109">
        <v>38944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199" t="s">
        <v>2121</v>
      </c>
      <c r="F92" s="200" t="s">
        <v>2234</v>
      </c>
      <c r="G92" s="201"/>
      <c r="H92" s="202">
        <v>264</v>
      </c>
      <c r="I92" s="109"/>
      <c r="J92" s="109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199" t="s">
        <v>2235</v>
      </c>
      <c r="F93" s="200" t="s">
        <v>2236</v>
      </c>
      <c r="G93" s="201"/>
      <c r="H93" s="202">
        <v>265</v>
      </c>
      <c r="I93" s="109"/>
      <c r="J93" s="109"/>
    </row>
    <row r="94" spans="1:10" s="37" customFormat="1" ht="13.5" customHeight="1">
      <c r="A94" s="45">
        <v>0.68</v>
      </c>
      <c r="B94" s="45">
        <v>2.1800000000000002</v>
      </c>
      <c r="C94" s="45" t="str">
        <f t="shared" si="2"/>
        <v/>
      </c>
      <c r="D94" s="45">
        <f t="shared" si="2"/>
        <v>640.83000000000004</v>
      </c>
      <c r="E94" s="199" t="s">
        <v>2237</v>
      </c>
      <c r="F94" s="200" t="s">
        <v>2008</v>
      </c>
      <c r="G94" s="201"/>
      <c r="H94" s="202">
        <v>266</v>
      </c>
      <c r="I94" s="109"/>
      <c r="J94" s="109">
        <v>1170</v>
      </c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199" t="s">
        <v>2238</v>
      </c>
      <c r="F95" s="200" t="s">
        <v>2239</v>
      </c>
      <c r="G95" s="201"/>
      <c r="H95" s="202">
        <v>267</v>
      </c>
      <c r="I95" s="109"/>
      <c r="J95" s="109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199" t="s">
        <v>2240</v>
      </c>
      <c r="F96" s="200" t="s">
        <v>2241</v>
      </c>
      <c r="G96" s="201"/>
      <c r="H96" s="202">
        <v>268</v>
      </c>
      <c r="I96" s="109"/>
      <c r="J96" s="109"/>
    </row>
    <row r="97" spans="1:919" s="37" customFormat="1" ht="13.5" customHeight="1">
      <c r="A97" s="45">
        <v>0.71</v>
      </c>
      <c r="B97" s="45">
        <v>2.21</v>
      </c>
      <c r="C97" s="45">
        <f t="shared" si="2"/>
        <v>13979.195999999998</v>
      </c>
      <c r="D97" s="45">
        <f t="shared" si="2"/>
        <v>42884.724000000002</v>
      </c>
      <c r="E97" s="199" t="s">
        <v>2029</v>
      </c>
      <c r="F97" s="201" t="s">
        <v>2242</v>
      </c>
      <c r="G97" s="201"/>
      <c r="H97" s="202">
        <v>269</v>
      </c>
      <c r="I97" s="109">
        <v>98433</v>
      </c>
      <c r="J97" s="109">
        <v>97017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21406.720000000001</v>
      </c>
      <c r="D98" s="45">
        <f t="shared" si="2"/>
        <v>65902.810000000012</v>
      </c>
      <c r="E98" s="199" t="s">
        <v>2032</v>
      </c>
      <c r="F98" s="201" t="s">
        <v>2243</v>
      </c>
      <c r="G98" s="201"/>
      <c r="H98" s="202">
        <v>270</v>
      </c>
      <c r="I98" s="109">
        <f>174877+3498</f>
        <v>178375</v>
      </c>
      <c r="J98" s="109">
        <v>178107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10760.616</v>
      </c>
      <c r="D99" s="45">
        <f t="shared" si="2"/>
        <v>25247.721999999998</v>
      </c>
      <c r="E99" s="203" t="s">
        <v>2092</v>
      </c>
      <c r="F99" s="201" t="s">
        <v>2244</v>
      </c>
      <c r="G99" s="201"/>
      <c r="H99" s="193">
        <v>271</v>
      </c>
      <c r="I99" s="191">
        <f>IFERROR(IF(AND(I100,I119,I130,I131,I132,I133,I134,I135,I136,I140)="","",SUM(I100,I119,I130,I131,I132,I133,I134,I135,I136,I140)),"")</f>
        <v>73691</v>
      </c>
      <c r="J99" s="191">
        <f>IFERROR(IF(AND(J100,J119,J130,J131,J132,J133,J134,J135,J136,J140)="","",SUM(J100,J119,J130,J131,J132,J133,J134,J135,J136,J140)),"")</f>
        <v>56602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199" t="s">
        <v>1980</v>
      </c>
      <c r="F100" s="201" t="s">
        <v>2245</v>
      </c>
      <c r="G100" s="201"/>
      <c r="H100" s="202">
        <v>272</v>
      </c>
      <c r="I100" s="108" t="str">
        <f>IFERROR(IF(AND(I101,I102,I103,I104,I105,I106,I107,I108,I113,I114,I115,I116,I117,I118)="","",SUM(I101,I102,I103,I104,I105,I106,I107,I108,I113,I114,I115,I116,I117,I118)),"")</f>
        <v/>
      </c>
      <c r="J100" s="108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199" t="s">
        <v>1983</v>
      </c>
      <c r="F101" s="200" t="s">
        <v>2246</v>
      </c>
      <c r="G101" s="201"/>
      <c r="H101" s="202">
        <v>273</v>
      </c>
      <c r="I101" s="109"/>
      <c r="J101" s="109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199" t="s">
        <v>1985</v>
      </c>
      <c r="F102" s="200" t="s">
        <v>2247</v>
      </c>
      <c r="G102" s="201"/>
      <c r="H102" s="202">
        <v>274</v>
      </c>
      <c r="I102" s="109"/>
      <c r="J102" s="109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199" t="s">
        <v>1988</v>
      </c>
      <c r="F103" s="200" t="s">
        <v>2248</v>
      </c>
      <c r="G103" s="201"/>
      <c r="H103" s="202">
        <v>275</v>
      </c>
      <c r="I103" s="109"/>
      <c r="J103" s="109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199" t="s">
        <v>1991</v>
      </c>
      <c r="F104" s="200" t="s">
        <v>2249</v>
      </c>
      <c r="G104" s="201"/>
      <c r="H104" s="202">
        <v>276</v>
      </c>
      <c r="I104" s="109"/>
      <c r="J104" s="109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199" t="s">
        <v>1994</v>
      </c>
      <c r="F105" s="200" t="s">
        <v>2250</v>
      </c>
      <c r="G105" s="201"/>
      <c r="H105" s="202">
        <v>277</v>
      </c>
      <c r="I105" s="109"/>
      <c r="J105" s="109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199" t="s">
        <v>1997</v>
      </c>
      <c r="F106" s="200" t="s">
        <v>2251</v>
      </c>
      <c r="G106" s="201"/>
      <c r="H106" s="202">
        <v>278</v>
      </c>
      <c r="I106" s="109"/>
      <c r="J106" s="109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199" t="s">
        <v>2173</v>
      </c>
      <c r="F107" s="200" t="s">
        <v>2252</v>
      </c>
      <c r="G107" s="201"/>
      <c r="H107" s="202">
        <v>279</v>
      </c>
      <c r="I107" s="109"/>
      <c r="J107" s="109"/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199" t="s">
        <v>2175</v>
      </c>
      <c r="F108" s="200" t="s">
        <v>2253</v>
      </c>
      <c r="G108" s="201"/>
      <c r="H108" s="202">
        <v>280</v>
      </c>
      <c r="I108" s="109"/>
      <c r="J108" s="109"/>
    </row>
    <row r="109" spans="1:919" ht="5.25" customHeight="1">
      <c r="E109" s="37"/>
      <c r="F109" s="37"/>
      <c r="G109" s="37"/>
      <c r="H109" s="37"/>
      <c r="I109" s="37"/>
    </row>
    <row r="110" spans="1:919" s="143" customFormat="1" ht="17.25" customHeight="1">
      <c r="E110" s="144"/>
      <c r="J110" s="145" t="s">
        <v>2254</v>
      </c>
    </row>
    <row r="111" spans="1:919" ht="33" customHeight="1">
      <c r="E111" s="174" t="s">
        <v>1974</v>
      </c>
      <c r="F111" s="175" t="s">
        <v>1969</v>
      </c>
      <c r="G111" s="175" t="s">
        <v>1975</v>
      </c>
      <c r="H111" s="176" t="s">
        <v>1976</v>
      </c>
      <c r="I111" s="193" t="str">
        <f>I16</f>
        <v>Od01.01. do 30.06.
tekuće godine</v>
      </c>
      <c r="J111" s="193" t="str">
        <f>J16</f>
        <v>Od01.01. do 30.06.
prethodne godine</v>
      </c>
    </row>
    <row r="112" spans="1:919" s="51" customFormat="1" ht="12.75" customHeight="1">
      <c r="A112" s="49"/>
      <c r="B112" s="49"/>
      <c r="C112" s="49"/>
      <c r="D112" s="49"/>
      <c r="E112" s="177">
        <v>1</v>
      </c>
      <c r="F112" s="178">
        <v>2</v>
      </c>
      <c r="G112" s="178">
        <v>3</v>
      </c>
      <c r="H112" s="179">
        <v>4</v>
      </c>
      <c r="I112" s="179">
        <v>5</v>
      </c>
      <c r="J112" s="179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199" t="s">
        <v>2177</v>
      </c>
      <c r="F113" s="200" t="s">
        <v>2255</v>
      </c>
      <c r="G113" s="201"/>
      <c r="H113" s="202">
        <v>281</v>
      </c>
      <c r="I113" s="109"/>
      <c r="J113" s="109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199" t="s">
        <v>2179</v>
      </c>
      <c r="F114" s="200" t="s">
        <v>2256</v>
      </c>
      <c r="G114" s="201"/>
      <c r="H114" s="202">
        <v>282</v>
      </c>
      <c r="I114" s="238"/>
      <c r="J114" s="109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199" t="s">
        <v>2181</v>
      </c>
      <c r="F115" s="200" t="s">
        <v>2257</v>
      </c>
      <c r="G115" s="201"/>
      <c r="H115" s="202">
        <v>283</v>
      </c>
      <c r="I115" s="109"/>
      <c r="J115" s="109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199" t="s">
        <v>2183</v>
      </c>
      <c r="F116" s="200" t="s">
        <v>2258</v>
      </c>
      <c r="G116" s="201"/>
      <c r="H116" s="202">
        <v>284</v>
      </c>
      <c r="I116" s="109"/>
      <c r="J116" s="109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199" t="s">
        <v>2185</v>
      </c>
      <c r="F117" s="200" t="s">
        <v>2259</v>
      </c>
      <c r="G117" s="201"/>
      <c r="H117" s="202">
        <v>285</v>
      </c>
      <c r="I117" s="109"/>
      <c r="J117" s="109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199" t="s">
        <v>2187</v>
      </c>
      <c r="F118" s="200" t="s">
        <v>2260</v>
      </c>
      <c r="G118" s="201"/>
      <c r="H118" s="202">
        <v>286</v>
      </c>
      <c r="I118" s="109"/>
      <c r="J118" s="109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199" t="s">
        <v>1999</v>
      </c>
      <c r="F119" s="201" t="s">
        <v>2261</v>
      </c>
      <c r="G119" s="201"/>
      <c r="H119" s="202">
        <v>287</v>
      </c>
      <c r="I119" s="108" t="str">
        <f t="array" ref="I119">IF(AND(ISBLANK(I120:I129)),"",SUM(I120:I129))</f>
        <v/>
      </c>
      <c r="J119" s="108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199" t="s">
        <v>2002</v>
      </c>
      <c r="F120" s="200" t="s">
        <v>2262</v>
      </c>
      <c r="G120" s="201"/>
      <c r="H120" s="202">
        <v>288</v>
      </c>
      <c r="I120" s="109"/>
      <c r="J120" s="109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199" t="s">
        <v>2004</v>
      </c>
      <c r="F121" s="200" t="s">
        <v>2263</v>
      </c>
      <c r="G121" s="201"/>
      <c r="H121" s="202">
        <v>289</v>
      </c>
      <c r="I121" s="109"/>
      <c r="J121" s="109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199" t="s">
        <v>2005</v>
      </c>
      <c r="F122" s="204" t="s">
        <v>2264</v>
      </c>
      <c r="G122" s="201"/>
      <c r="H122" s="202">
        <v>290</v>
      </c>
      <c r="I122" s="109"/>
      <c r="J122" s="109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199" t="s">
        <v>2007</v>
      </c>
      <c r="F123" s="200" t="s">
        <v>2265</v>
      </c>
      <c r="G123" s="201"/>
      <c r="H123" s="202">
        <v>291</v>
      </c>
      <c r="I123" s="109"/>
      <c r="J123" s="109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199" t="s">
        <v>2194</v>
      </c>
      <c r="F124" s="200" t="s">
        <v>2266</v>
      </c>
      <c r="G124" s="201"/>
      <c r="H124" s="202">
        <v>292</v>
      </c>
      <c r="I124" s="109"/>
      <c r="J124" s="109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199" t="s">
        <v>2196</v>
      </c>
      <c r="F125" s="200" t="s">
        <v>2267</v>
      </c>
      <c r="G125" s="201"/>
      <c r="H125" s="202">
        <v>293</v>
      </c>
      <c r="I125" s="109"/>
      <c r="J125" s="109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199" t="s">
        <v>2198</v>
      </c>
      <c r="F126" s="200" t="s">
        <v>2268</v>
      </c>
      <c r="G126" s="201"/>
      <c r="H126" s="202">
        <v>294</v>
      </c>
      <c r="I126" s="109"/>
      <c r="J126" s="109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199" t="s">
        <v>2200</v>
      </c>
      <c r="F127" s="204" t="s">
        <v>2269</v>
      </c>
      <c r="G127" s="201"/>
      <c r="H127" s="202">
        <v>295</v>
      </c>
      <c r="I127" s="109"/>
      <c r="J127" s="109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199" t="s">
        <v>2202</v>
      </c>
      <c r="F128" s="204" t="s">
        <v>2270</v>
      </c>
      <c r="G128" s="201"/>
      <c r="H128" s="202">
        <v>296</v>
      </c>
      <c r="I128" s="109"/>
      <c r="J128" s="109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199" t="s">
        <v>2204</v>
      </c>
      <c r="F129" s="204" t="s">
        <v>2271</v>
      </c>
      <c r="G129" s="201"/>
      <c r="H129" s="202">
        <v>297</v>
      </c>
      <c r="I129" s="109"/>
      <c r="J129" s="109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199" t="s">
        <v>2009</v>
      </c>
      <c r="F130" s="201" t="s">
        <v>2272</v>
      </c>
      <c r="G130" s="201"/>
      <c r="H130" s="202">
        <v>298</v>
      </c>
      <c r="I130" s="109"/>
      <c r="J130" s="109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199" t="s">
        <v>2012</v>
      </c>
      <c r="F131" s="201" t="s">
        <v>2273</v>
      </c>
      <c r="G131" s="201"/>
      <c r="H131" s="202">
        <v>299</v>
      </c>
      <c r="I131" s="109"/>
      <c r="J131" s="109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199" t="s">
        <v>2024</v>
      </c>
      <c r="F132" s="201" t="s">
        <v>2274</v>
      </c>
      <c r="G132" s="201"/>
      <c r="H132" s="202">
        <v>300</v>
      </c>
      <c r="I132" s="109"/>
      <c r="J132" s="109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199" t="s">
        <v>2027</v>
      </c>
      <c r="F133" s="201" t="s">
        <v>2275</v>
      </c>
      <c r="G133" s="201"/>
      <c r="H133" s="202">
        <v>301</v>
      </c>
      <c r="I133" s="109"/>
      <c r="J133" s="109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199" t="s">
        <v>2029</v>
      </c>
      <c r="F134" s="201" t="s">
        <v>2276</v>
      </c>
      <c r="G134" s="201"/>
      <c r="H134" s="202">
        <v>302</v>
      </c>
      <c r="I134" s="109"/>
      <c r="J134" s="109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199" t="s">
        <v>2032</v>
      </c>
      <c r="F135" s="201" t="s">
        <v>2277</v>
      </c>
      <c r="G135" s="201"/>
      <c r="H135" s="202">
        <v>303</v>
      </c>
      <c r="I135" s="109"/>
      <c r="J135" s="109"/>
    </row>
    <row r="136" spans="1:10" s="37" customFormat="1" ht="13.5" customHeight="1">
      <c r="A136" s="45">
        <v>1.07</v>
      </c>
      <c r="B136" s="45">
        <v>2.56</v>
      </c>
      <c r="C136" s="45">
        <f t="shared" si="5"/>
        <v>1028.2</v>
      </c>
      <c r="D136" s="45">
        <f t="shared" si="5"/>
        <v>4040.04</v>
      </c>
      <c r="E136" s="199" t="s">
        <v>2034</v>
      </c>
      <c r="F136" s="201" t="s">
        <v>2278</v>
      </c>
      <c r="G136" s="201"/>
      <c r="H136" s="202">
        <v>304</v>
      </c>
      <c r="I136" s="108">
        <f t="array" ref="I136">IF(AND(ISBLANK(I137:I139)),"",SUM(I137:I139))</f>
        <v>3836</v>
      </c>
      <c r="J136" s="108">
        <f t="array" ref="J136">IF(AND(ISBLANK(J137:J139)),"",SUM(J137:J139))</f>
        <v>6307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1037.8</v>
      </c>
      <c r="D137" s="45">
        <f t="shared" si="5"/>
        <v>4055.8174999999846</v>
      </c>
      <c r="E137" s="199" t="s">
        <v>2214</v>
      </c>
      <c r="F137" s="200" t="s">
        <v>2279</v>
      </c>
      <c r="G137" s="201"/>
      <c r="H137" s="202">
        <v>305</v>
      </c>
      <c r="I137" s="109">
        <v>3836</v>
      </c>
      <c r="J137" s="109">
        <v>6307</v>
      </c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199" t="s">
        <v>2216</v>
      </c>
      <c r="F138" s="200" t="s">
        <v>2280</v>
      </c>
      <c r="G138" s="201"/>
      <c r="H138" s="202">
        <v>306</v>
      </c>
      <c r="I138" s="109"/>
      <c r="J138" s="109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199" t="s">
        <v>2218</v>
      </c>
      <c r="F139" s="200" t="s">
        <v>2281</v>
      </c>
      <c r="G139" s="201"/>
      <c r="H139" s="202">
        <v>307</v>
      </c>
      <c r="I139" s="109"/>
      <c r="J139" s="109"/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15509.920000000002</v>
      </c>
      <c r="D140" s="45">
        <f t="shared" si="5"/>
        <v>26157</v>
      </c>
      <c r="E140" s="199" t="s">
        <v>2037</v>
      </c>
      <c r="F140" s="201" t="s">
        <v>2282</v>
      </c>
      <c r="G140" s="201"/>
      <c r="H140" s="225">
        <v>308</v>
      </c>
      <c r="I140" s="109">
        <v>69855</v>
      </c>
      <c r="J140" s="109">
        <f>50000+295</f>
        <v>50295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170938.94666666668</v>
      </c>
      <c r="D141" s="45">
        <f t="shared" si="5"/>
        <v>396320.79999999847</v>
      </c>
      <c r="E141" s="203" t="s">
        <v>2095</v>
      </c>
      <c r="F141" s="201" t="s">
        <v>2283</v>
      </c>
      <c r="G141" s="201"/>
      <c r="H141" s="193">
        <v>309</v>
      </c>
      <c r="I141" s="191">
        <f>IFERROR(IF(AND(I81,I99)="","",SUM(I81,I99)),"")</f>
        <v>915733</v>
      </c>
      <c r="J141" s="191">
        <f>IFERROR(IF(AND(J81,J99)="","",SUM(J81,J99)),"")</f>
        <v>911074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20406.916666666664</v>
      </c>
      <c r="D142" s="45">
        <f t="shared" si="5"/>
        <v>48318.603333333143</v>
      </c>
      <c r="E142" s="203" t="s">
        <v>2146</v>
      </c>
      <c r="F142" s="201" t="s">
        <v>2284</v>
      </c>
      <c r="G142" s="201"/>
      <c r="H142" s="193">
        <v>310</v>
      </c>
      <c r="I142" s="191">
        <f>IFERROR(IF(AND(I80,I141)="","",(IF((SUM(I80)-SUM(I141))&gt;=0,(SUM(I80)-SUM(I141)),0))),"")</f>
        <v>108344</v>
      </c>
      <c r="J142" s="191">
        <f>IFERROR(IF(AND(J80,J141)="","",(IF((SUM(J80)-SUM(J141))&gt;=0,(SUM(J80)-SUM(J141)),0))),"")</f>
        <v>110645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3" t="s">
        <v>2147</v>
      </c>
      <c r="F143" s="201" t="s">
        <v>2285</v>
      </c>
      <c r="G143" s="201"/>
      <c r="H143" s="193">
        <v>311</v>
      </c>
      <c r="I143" s="191">
        <f>IFERROR(IF(AND(I141,I80)="","",(IF((SUM(I80)-SUM(I141))&lt;0,(SUM(I141)-SUM(I80)),0))),"")</f>
        <v>0</v>
      </c>
      <c r="J143" s="191">
        <f>IFERROR(IF(AND(J141,J80)="","",(IF((SUM(J80)-SUM(J141))&lt;0,(SUM(J141)-SUM(J80)),0))),"")</f>
        <v>0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4602.1499999999996</v>
      </c>
      <c r="D144" s="45">
        <f t="shared" si="5"/>
        <v>10563.639999999959</v>
      </c>
      <c r="E144" s="203" t="s">
        <v>2286</v>
      </c>
      <c r="F144" s="201" t="s">
        <v>2287</v>
      </c>
      <c r="G144" s="201"/>
      <c r="H144" s="193">
        <v>312</v>
      </c>
      <c r="I144" s="191">
        <f>IFERROR(IF(AND(I145,I146)="","",SUM(I145,I146)),"")</f>
        <v>20000</v>
      </c>
      <c r="J144" s="191">
        <f>IFERROR(IF(AND(J145,J146)="","",SUM(J145,J146)),"")</f>
        <v>20000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4642.16</v>
      </c>
      <c r="D145" s="45">
        <f t="shared" si="5"/>
        <v>10603.64999999996</v>
      </c>
      <c r="E145" s="199" t="s">
        <v>1980</v>
      </c>
      <c r="F145" s="201" t="s">
        <v>2288</v>
      </c>
      <c r="G145" s="201"/>
      <c r="H145" s="202">
        <v>313</v>
      </c>
      <c r="I145" s="109">
        <v>20000</v>
      </c>
      <c r="J145" s="109">
        <v>20000</v>
      </c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199" t="s">
        <v>1999</v>
      </c>
      <c r="F146" s="201" t="s">
        <v>2289</v>
      </c>
      <c r="G146" s="201"/>
      <c r="H146" s="202">
        <v>314</v>
      </c>
      <c r="I146" s="108" t="str">
        <f>IFERROR(IF(AND(I147,I152,I153,I154)="","",SUM(I147)-SUM(I152)+SUM(I153)-SUM(I154)),"")</f>
        <v/>
      </c>
      <c r="J146" s="108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199" t="s">
        <v>2002</v>
      </c>
      <c r="F147" s="200" t="s">
        <v>2290</v>
      </c>
      <c r="G147" s="201"/>
      <c r="H147" s="202">
        <v>315</v>
      </c>
      <c r="I147" s="109"/>
      <c r="J147" s="109"/>
    </row>
    <row r="148" spans="1:919" ht="5.25" customHeight="1">
      <c r="E148" s="37"/>
      <c r="F148" s="37"/>
      <c r="G148" s="37"/>
      <c r="H148" s="37"/>
      <c r="I148" s="37"/>
    </row>
    <row r="149" spans="1:919" s="148" customFormat="1" ht="17.25" customHeight="1">
      <c r="E149" s="144"/>
      <c r="F149" s="143"/>
      <c r="G149" s="143"/>
      <c r="H149" s="143"/>
      <c r="I149" s="143"/>
      <c r="J149" s="145" t="s">
        <v>2291</v>
      </c>
    </row>
    <row r="150" spans="1:919" ht="33" customHeight="1">
      <c r="E150" s="174" t="s">
        <v>1974</v>
      </c>
      <c r="F150" s="175" t="s">
        <v>1969</v>
      </c>
      <c r="G150" s="175" t="s">
        <v>1975</v>
      </c>
      <c r="H150" s="176" t="s">
        <v>1976</v>
      </c>
      <c r="I150" s="193" t="str">
        <f>I16</f>
        <v>Od01.01. do 30.06.
tekuće godine</v>
      </c>
      <c r="J150" s="193" t="str">
        <f>J16</f>
        <v>Od01.01. do 30.06.
prethodne godine</v>
      </c>
    </row>
    <row r="151" spans="1:919" s="51" customFormat="1" ht="11.25" customHeight="1">
      <c r="A151" s="49"/>
      <c r="B151" s="49"/>
      <c r="C151" s="49"/>
      <c r="D151" s="49"/>
      <c r="E151" s="177">
        <v>1</v>
      </c>
      <c r="F151" s="178">
        <v>2</v>
      </c>
      <c r="G151" s="178">
        <v>3</v>
      </c>
      <c r="H151" s="179">
        <v>4</v>
      </c>
      <c r="I151" s="179">
        <v>5</v>
      </c>
      <c r="J151" s="179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199" t="s">
        <v>2004</v>
      </c>
      <c r="F152" s="200" t="s">
        <v>2292</v>
      </c>
      <c r="G152" s="201"/>
      <c r="H152" s="202">
        <v>316</v>
      </c>
      <c r="I152" s="109"/>
      <c r="J152" s="109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199" t="s">
        <v>2005</v>
      </c>
      <c r="F153" s="200" t="s">
        <v>2293</v>
      </c>
      <c r="G153" s="201"/>
      <c r="H153" s="202">
        <v>317</v>
      </c>
      <c r="I153" s="109"/>
      <c r="J153" s="109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199" t="s">
        <v>2007</v>
      </c>
      <c r="F154" s="200" t="s">
        <v>2294</v>
      </c>
      <c r="G154" s="201"/>
      <c r="H154" s="202">
        <v>318</v>
      </c>
      <c r="I154" s="109"/>
      <c r="J154" s="109"/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21558.155999999999</v>
      </c>
      <c r="D155" s="45">
        <f t="shared" si="6"/>
        <v>49133.299999999996</v>
      </c>
      <c r="E155" s="203" t="s">
        <v>2295</v>
      </c>
      <c r="F155" s="201" t="s">
        <v>2296</v>
      </c>
      <c r="G155" s="201"/>
      <c r="H155" s="193">
        <v>319</v>
      </c>
      <c r="I155" s="191">
        <f>IFERROR(IF(AND(I142,I143,I144)="","",IF((I142-I143-I144)&gt;=0,(I142-I143-I144),0)),"")</f>
        <v>88344</v>
      </c>
      <c r="J155" s="191">
        <f>IFERROR(IF(AND(J142,J143,J144)="","",IF((J142-J143-J144)&gt;=0,(J142-J143-J144),0)),"")</f>
        <v>90645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3" t="s">
        <v>2297</v>
      </c>
      <c r="F156" s="201" t="s">
        <v>2298</v>
      </c>
      <c r="G156" s="201"/>
      <c r="H156" s="193">
        <v>320</v>
      </c>
      <c r="I156" s="191">
        <f>IFERROR(IF(AND(I142,I143,I144)="","",IF((I142-I143-I144)&lt;0,ABS(I142-I143-I144),0)),"")</f>
        <v>0</v>
      </c>
      <c r="J156" s="191">
        <f>IFERROR(IF(AND(J142,J143,J144)="","",IF((J142-J143-J144)&lt;0,ABS(J142-J143-J144),0)),"")</f>
        <v>0</v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3" t="s">
        <v>2299</v>
      </c>
      <c r="F157" s="205" t="s">
        <v>2300</v>
      </c>
      <c r="G157" s="201"/>
      <c r="H157" s="193">
        <v>321</v>
      </c>
      <c r="I157" s="111"/>
      <c r="J157" s="111"/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22088.25</v>
      </c>
      <c r="D158" s="45">
        <f t="shared" si="6"/>
        <v>49677.200000000004</v>
      </c>
      <c r="E158" s="203" t="s">
        <v>2301</v>
      </c>
      <c r="F158" s="201" t="s">
        <v>2302</v>
      </c>
      <c r="G158" s="201"/>
      <c r="H158" s="193">
        <v>322</v>
      </c>
      <c r="I158" s="191">
        <f>IFERROR(IF(AND(I155,I157)="","",(IF((I155-I156+I157)&gt;=0,(SUM(I155)-SUM(I156)+SUM(I157)),0))),"")</f>
        <v>88344</v>
      </c>
      <c r="J158" s="191">
        <f>IFERROR(IF(AND(J155,J157)="","",(IF((J155-J156+J157)&gt;=0,(SUM(J155)-SUM(J156)+SUM(J157)),0))),"")</f>
        <v>90645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3" t="s">
        <v>2303</v>
      </c>
      <c r="F159" s="201" t="s">
        <v>2304</v>
      </c>
      <c r="G159" s="201"/>
      <c r="H159" s="193">
        <v>323</v>
      </c>
      <c r="I159" s="191">
        <f>IFERROR(IF(AND(I155,I157,I156)="","",(IF(I155-I156+I157&lt;0,ABS(SUM(I155)-SUM(I156)+SUM(I157)),0))),"")</f>
        <v>0</v>
      </c>
      <c r="J159" s="191">
        <f>IFERROR(IF(AND(J155,J157,J156)="","",(IF(J155-J156+J157&lt;0,ABS(SUM(J155)-SUM(J156)+SUM(J157)),0))),"")</f>
        <v>0</v>
      </c>
    </row>
    <row r="160" spans="1:919" s="37" customFormat="1" ht="12.75" customHeight="1">
      <c r="A160" s="45"/>
      <c r="B160" s="45"/>
      <c r="C160" s="45"/>
      <c r="D160" s="45"/>
      <c r="E160" s="199"/>
      <c r="F160" s="205" t="s">
        <v>2305</v>
      </c>
      <c r="G160" s="201"/>
      <c r="H160" s="202"/>
      <c r="I160" s="108"/>
      <c r="J160" s="108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>
        <f t="shared" si="7"/>
        <v>1158.5439999999999</v>
      </c>
      <c r="E161" s="203" t="s">
        <v>2306</v>
      </c>
      <c r="F161" s="201" t="s">
        <v>2307</v>
      </c>
      <c r="G161" s="201"/>
      <c r="H161" s="193">
        <v>324</v>
      </c>
      <c r="I161" s="191" t="str">
        <f>IFERROR(IF(AND(I162,I168)="","",SUM(I162)+SUM(I168)),"")</f>
        <v/>
      </c>
      <c r="J161" s="191">
        <f>IFERROR(IF(AND(J162,J168)="","",SUM(J162)+SUM(J168)),"")</f>
        <v>-2092</v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199" t="s">
        <v>1980</v>
      </c>
      <c r="F162" s="201" t="s">
        <v>2308</v>
      </c>
      <c r="G162" s="201"/>
      <c r="H162" s="202">
        <v>325</v>
      </c>
      <c r="I162" s="108" t="str">
        <f>IFERROR(IF(AND(I163,I164,I165,I166,I167)="","",SUM(I163)+SUM(I164)+SUM(I165)+SUM(I166)-SUM(I167)),"")</f>
        <v/>
      </c>
      <c r="J162" s="108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199" t="s">
        <v>1983</v>
      </c>
      <c r="F163" s="200" t="s">
        <v>2309</v>
      </c>
      <c r="G163" s="201"/>
      <c r="H163" s="202">
        <v>326</v>
      </c>
      <c r="I163" s="109"/>
      <c r="J163" s="109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199" t="s">
        <v>1985</v>
      </c>
      <c r="F164" s="200" t="s">
        <v>2310</v>
      </c>
      <c r="G164" s="201"/>
      <c r="H164" s="202">
        <v>327</v>
      </c>
      <c r="I164" s="109"/>
      <c r="J164" s="109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199" t="s">
        <v>1988</v>
      </c>
      <c r="F165" s="200" t="s">
        <v>2311</v>
      </c>
      <c r="G165" s="201"/>
      <c r="H165" s="202">
        <v>328</v>
      </c>
      <c r="I165" s="109"/>
      <c r="J165" s="109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199" t="s">
        <v>1991</v>
      </c>
      <c r="F166" s="200" t="s">
        <v>2312</v>
      </c>
      <c r="G166" s="201"/>
      <c r="H166" s="202">
        <v>329</v>
      </c>
      <c r="I166" s="109"/>
      <c r="J166" s="109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199" t="s">
        <v>1994</v>
      </c>
      <c r="F167" s="200" t="s">
        <v>2313</v>
      </c>
      <c r="G167" s="201"/>
      <c r="H167" s="202">
        <v>330</v>
      </c>
      <c r="I167" s="109"/>
      <c r="J167" s="109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>
        <f t="shared" si="7"/>
        <v>1187.902</v>
      </c>
      <c r="E168" s="199" t="s">
        <v>1999</v>
      </c>
      <c r="F168" s="201" t="s">
        <v>2314</v>
      </c>
      <c r="G168" s="201"/>
      <c r="H168" s="202">
        <v>331</v>
      </c>
      <c r="I168" s="108" t="str">
        <f>IFERROR(IF(AND(I169,I170,I171,I172,I173,I174,I175)="","",SUM(I169)+SUM(I170)+SUM(I171)+SUM(I172)+SUM(I173)+SUM(I174)-SUM(I175)),"")</f>
        <v/>
      </c>
      <c r="J168" s="108">
        <f>IFERROR(IF(AND(J169,J170,J171,J172,J173,J174,J175)="","",SUM(J169)+SUM(J170)+SUM(J171)+SUM(J172)+SUM(J173)+SUM(J174)-SUM(J175)),"")</f>
        <v>-2092</v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199" t="s">
        <v>2002</v>
      </c>
      <c r="F169" s="200" t="s">
        <v>2315</v>
      </c>
      <c r="G169" s="201"/>
      <c r="H169" s="202">
        <v>332</v>
      </c>
      <c r="I169" s="109"/>
      <c r="J169" s="109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>
        <f t="shared" si="7"/>
        <v>1196.29</v>
      </c>
      <c r="E170" s="199" t="s">
        <v>2004</v>
      </c>
      <c r="F170" s="200" t="s">
        <v>2316</v>
      </c>
      <c r="G170" s="201"/>
      <c r="H170" s="202">
        <v>333</v>
      </c>
      <c r="I170" s="109"/>
      <c r="J170" s="109">
        <v>-2092</v>
      </c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199" t="s">
        <v>2005</v>
      </c>
      <c r="F171" s="200" t="s">
        <v>2317</v>
      </c>
      <c r="G171" s="201"/>
      <c r="H171" s="202">
        <v>334</v>
      </c>
      <c r="I171" s="109"/>
      <c r="J171" s="109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199" t="s">
        <v>2007</v>
      </c>
      <c r="F172" s="200" t="s">
        <v>2318</v>
      </c>
      <c r="G172" s="201"/>
      <c r="H172" s="202">
        <v>335</v>
      </c>
      <c r="I172" s="109"/>
      <c r="J172" s="109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199" t="s">
        <v>2194</v>
      </c>
      <c r="F173" s="200" t="s">
        <v>2311</v>
      </c>
      <c r="G173" s="201"/>
      <c r="H173" s="202">
        <v>336</v>
      </c>
      <c r="I173" s="109"/>
      <c r="J173" s="109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199" t="s">
        <v>2196</v>
      </c>
      <c r="F174" s="200" t="s">
        <v>2319</v>
      </c>
      <c r="G174" s="201"/>
      <c r="H174" s="202">
        <v>337</v>
      </c>
      <c r="I174" s="109"/>
      <c r="J174" s="109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199" t="s">
        <v>2198</v>
      </c>
      <c r="F175" s="200" t="s">
        <v>2313</v>
      </c>
      <c r="G175" s="201"/>
      <c r="H175" s="202">
        <v>338</v>
      </c>
      <c r="I175" s="109"/>
      <c r="J175" s="109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25268.813999999998</v>
      </c>
      <c r="D176" s="45">
        <f t="shared" si="7"/>
        <v>51541.756000000008</v>
      </c>
      <c r="E176" s="203" t="s">
        <v>2320</v>
      </c>
      <c r="F176" s="201" t="s">
        <v>2321</v>
      </c>
      <c r="G176" s="201"/>
      <c r="H176" s="193">
        <v>339</v>
      </c>
      <c r="I176" s="191">
        <f>IFERROR(IF(AND(I158,I159,I161)="","",SUM(I158)-SUM(I159)+SUM(I161)),"")</f>
        <v>88344</v>
      </c>
      <c r="J176" s="191">
        <f>IFERROR(IF(AND(J158,J159,J161)="","",SUM(J158)-SUM(J159)+SUM(J161)),"")</f>
        <v>88553</v>
      </c>
    </row>
    <row r="177" spans="1:10" s="37" customFormat="1" ht="12.75" customHeight="1">
      <c r="A177" s="45"/>
      <c r="B177" s="45"/>
      <c r="C177" s="45"/>
      <c r="D177" s="45"/>
      <c r="E177" s="199"/>
      <c r="F177" s="201" t="s">
        <v>2322</v>
      </c>
      <c r="G177" s="201"/>
      <c r="H177" s="202"/>
      <c r="I177" s="108"/>
      <c r="J177" s="108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199"/>
      <c r="F178" s="200" t="s">
        <v>2323</v>
      </c>
      <c r="G178" s="201"/>
      <c r="H178" s="202">
        <v>340</v>
      </c>
      <c r="I178" s="109"/>
      <c r="J178" s="109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199"/>
      <c r="F179" s="200" t="s">
        <v>2324</v>
      </c>
      <c r="G179" s="201"/>
      <c r="H179" s="202">
        <v>341</v>
      </c>
      <c r="I179" s="109"/>
      <c r="J179" s="109"/>
    </row>
    <row r="180" spans="1:10" s="37" customFormat="1" ht="12.75" customHeight="1">
      <c r="A180" s="45"/>
      <c r="B180" s="45"/>
      <c r="C180" s="45"/>
      <c r="D180" s="45"/>
      <c r="E180" s="199"/>
      <c r="F180" s="201" t="s">
        <v>2325</v>
      </c>
      <c r="G180" s="201"/>
      <c r="H180" s="202"/>
      <c r="I180" s="108"/>
      <c r="J180" s="108"/>
    </row>
    <row r="181" spans="1:10" s="37" customFormat="1" ht="12.75" customHeight="1">
      <c r="A181" s="45">
        <v>1.48</v>
      </c>
      <c r="B181" s="45">
        <v>2.94</v>
      </c>
      <c r="C181" s="45" t="str">
        <f t="shared" si="8"/>
        <v/>
      </c>
      <c r="D181" s="45" t="str">
        <f t="shared" si="8"/>
        <v/>
      </c>
      <c r="E181" s="199"/>
      <c r="F181" s="200" t="s">
        <v>2326</v>
      </c>
      <c r="G181" s="201"/>
      <c r="H181" s="202">
        <v>342</v>
      </c>
      <c r="I181" s="109"/>
      <c r="J181" s="109"/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199"/>
      <c r="F182" s="200" t="s">
        <v>2327</v>
      </c>
      <c r="G182" s="201"/>
      <c r="H182" s="202">
        <v>343</v>
      </c>
      <c r="I182" s="109"/>
      <c r="J182" s="109"/>
    </row>
    <row r="183" spans="1:10" s="37" customFormat="1" ht="12.75" customHeight="1">
      <c r="A183" s="45"/>
      <c r="B183" s="45"/>
      <c r="C183" s="45"/>
      <c r="D183" s="45"/>
      <c r="E183" s="199"/>
      <c r="F183" s="201" t="s">
        <v>2328</v>
      </c>
      <c r="G183" s="201"/>
      <c r="H183" s="202"/>
      <c r="I183" s="108"/>
      <c r="J183" s="108"/>
    </row>
    <row r="184" spans="1:10" s="37" customFormat="1" ht="12.75" customHeight="1">
      <c r="A184" s="45">
        <v>1.51</v>
      </c>
      <c r="B184" s="45">
        <v>2.96</v>
      </c>
      <c r="C184" s="45" t="str">
        <f t="shared" si="8"/>
        <v/>
      </c>
      <c r="D184" s="45" t="str">
        <f t="shared" si="8"/>
        <v/>
      </c>
      <c r="E184" s="199"/>
      <c r="F184" s="200" t="s">
        <v>2326</v>
      </c>
      <c r="G184" s="201"/>
      <c r="H184" s="202">
        <v>344</v>
      </c>
      <c r="I184" s="109"/>
      <c r="J184" s="109"/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199"/>
      <c r="F185" s="200" t="s">
        <v>2327</v>
      </c>
      <c r="G185" s="201"/>
      <c r="H185" s="202">
        <v>345</v>
      </c>
      <c r="I185" s="109"/>
      <c r="J185" s="109"/>
    </row>
    <row r="186" spans="1:10" ht="15" hidden="1" customHeight="1">
      <c r="C186" s="45">
        <f>IF(ISERROR(ABS(LOG(ABS(SUM(C19:C185)),EXP(3)))),"",ABS(LOG(ABS(SUM(C19:C185)),EXP(3))))</f>
        <v>4.4538188291397507</v>
      </c>
      <c r="D186" s="45">
        <f>IF(ISERROR(ABS(LOG(ABS(SUM(D19:D185)),EXP(3)))),"",ABS(LOG(ABS(SUM(D19:D185)),EXP(3))))</f>
        <v>4.9084771000948111</v>
      </c>
      <c r="E186" s="37"/>
      <c r="F186" s="37"/>
      <c r="G186" s="37"/>
      <c r="H186" s="37"/>
      <c r="I186" s="37"/>
    </row>
    <row r="187" spans="1:10" s="148" customFormat="1" ht="13.5" customHeight="1">
      <c r="C187" s="149" t="str">
        <f>IF(ISERROR(IF(ISERROR(MID(C186,FIND(".",C186,1)+11,13)),MID(C186,FIND(",",C186,1)+11,13),MID(C186,FIND(".",C186,1)+11,13))),"",IF(ISERROR(MID(C186,FIND(".",C186,1)+11,13)),MID(C186,FIND(",",C186,1)+11,13),MID(C186,FIND(".",C186,1)+11,13)))</f>
        <v>3975</v>
      </c>
      <c r="D187" s="149" t="str">
        <f>IF(ISERROR(IF(ISERROR(MID(D186,FIND(".",D186,1)+11,13)),MID(D186,FIND(",",D186,1)+11,13),MID(D186,FIND(".",D186,1)+11,13))),"",IF(ISERROR(MID(D186,FIND(".",D186,1)+11,13)),MID(D186,FIND(",",D186,1)+11,13),MID(D186,FIND(".",D186,1)+11,13)))</f>
        <v>9481</v>
      </c>
      <c r="E187" s="153"/>
      <c r="F187" s="112"/>
      <c r="G187" s="154"/>
      <c r="H187" s="112"/>
      <c r="I187" s="50"/>
      <c r="J187" s="155"/>
    </row>
    <row r="188" spans="1:10" s="37" customFormat="1" ht="13.5" customHeight="1">
      <c r="A188" s="45"/>
      <c r="B188" s="45"/>
      <c r="C188" s="45"/>
      <c r="D188" s="45"/>
      <c r="E188" s="143" t="s">
        <v>2149</v>
      </c>
      <c r="F188" s="112"/>
      <c r="G188" s="151"/>
      <c r="H188" s="112"/>
      <c r="I188" s="157" t="s">
        <v>2151</v>
      </c>
      <c r="J188" s="151" t="s">
        <v>2150</v>
      </c>
    </row>
    <row r="189" spans="1:10" s="37" customFormat="1" ht="12" customHeight="1">
      <c r="A189" s="45"/>
      <c r="B189" s="45"/>
      <c r="C189" s="45"/>
      <c r="D189" s="45"/>
      <c r="E189" s="289">
        <f>OP!C45</f>
        <v>0</v>
      </c>
      <c r="F189" s="289"/>
      <c r="G189" s="156"/>
      <c r="J189" s="261">
        <f>OP!AG45</f>
        <v>0</v>
      </c>
    </row>
    <row r="190" spans="1:10" s="143" customFormat="1" ht="9.75" customHeight="1">
      <c r="E190" s="144"/>
      <c r="I190" s="152"/>
      <c r="J190" s="145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1" priority="24" operator="containsText" text="Obrazac prazan">
      <formula>NOT(ISERROR(SEARCH("Obrazac prazan",E41)))</formula>
    </cfRule>
  </conditionalFormatting>
  <conditionalFormatting sqref="E71:E72 E74">
    <cfRule type="containsText" dxfId="50" priority="23" operator="containsText" text="Obrazac prazan">
      <formula>NOT(ISERROR(SEARCH("Obrazac prazan",E71)))</formula>
    </cfRule>
  </conditionalFormatting>
  <conditionalFormatting sqref="E110:E111 E113:E114">
    <cfRule type="containsText" dxfId="49" priority="20" operator="containsText" text="Obrazac prazan">
      <formula>NOT(ISERROR(SEARCH("Obrazac prazan",E110)))</formula>
    </cfRule>
  </conditionalFormatting>
  <conditionalFormatting sqref="E111">
    <cfRule type="containsText" dxfId="48" priority="9" operator="containsText" text="Obrazac prazan">
      <formula>NOT(ISERROR(SEARCH("Obrazac prazan",E111)))</formula>
    </cfRule>
  </conditionalFormatting>
  <conditionalFormatting sqref="E149:E150 E152:E154">
    <cfRule type="containsText" dxfId="47" priority="17" operator="containsText" text="Obrazac prazan">
      <formula>NOT(ISERROR(SEARCH("Obrazac prazan",E149)))</formula>
    </cfRule>
  </conditionalFormatting>
  <conditionalFormatting sqref="E150">
    <cfRule type="containsText" dxfId="46" priority="4" operator="containsText" text="Obrazac prazan">
      <formula>NOT(ISERROR(SEARCH("Obrazac prazan",E150)))</formula>
    </cfRule>
  </conditionalFormatting>
  <conditionalFormatting sqref="E190 E38:E39">
    <cfRule type="containsText" dxfId="45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44" priority="15">
      <formula>OR(LEFT(#REF!,5)="Reviz",LEFT(#REF!,6)="Izjava")</formula>
    </cfRule>
  </conditionalFormatting>
  <conditionalFormatting sqref="E12:J14 J15">
    <cfRule type="expression" dxfId="43" priority="2">
      <formula>OR(LEFT(#REF!,5)="Reviz",LEFT(#REF!,6)="Izjava")</formula>
    </cfRule>
  </conditionalFormatting>
  <conditionalFormatting sqref="E38:J188">
    <cfRule type="expression" dxfId="42" priority="14">
      <formula>OR(LEFT(#REF!,5)="Reviz",LEFT(#REF!,6)="Izjava")</formula>
    </cfRule>
  </conditionalFormatting>
  <conditionalFormatting sqref="I72:J72">
    <cfRule type="containsText" dxfId="41" priority="11" operator="containsText" text="_____">
      <formula>NOT(ISERROR(SEARCH("_____",I72)))</formula>
    </cfRule>
  </conditionalFormatting>
  <conditionalFormatting sqref="I111:J111">
    <cfRule type="containsText" dxfId="40" priority="8" operator="containsText" text="_____">
      <formula>NOT(ISERROR(SEARCH("_____",I111)))</formula>
    </cfRule>
  </conditionalFormatting>
  <conditionalFormatting sqref="I150:J150">
    <cfRule type="containsText" dxfId="39" priority="3" operator="containsText" text="_____">
      <formula>NOT(ISERROR(SEARCH("_____",I150)))</formula>
    </cfRule>
  </conditionalFormatting>
  <conditionalFormatting sqref="J16">
    <cfRule type="containsText" dxfId="38" priority="16" operator="containsText" text="_____">
      <formula>NOT(ISERROR(SEARCH("_____",J16)))</formula>
    </cfRule>
  </conditionalFormatting>
  <conditionalFormatting sqref="J39">
    <cfRule type="containsText" dxfId="37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05" zoomScaleNormal="100" workbookViewId="0">
      <selection activeCell="J60" sqref="J60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5" customFormat="1" ht="12.95" customHeight="1">
      <c r="A1" s="113"/>
      <c r="B1" s="113"/>
      <c r="C1" s="113"/>
      <c r="D1" s="113"/>
      <c r="E1" s="290" t="str">
        <f>BS!E1</f>
        <v>DUF ABDS D.O.O. SARAJEVO</v>
      </c>
      <c r="F1" s="290"/>
      <c r="G1" s="290"/>
      <c r="H1" s="290"/>
      <c r="I1" s="101"/>
      <c r="K1" s="239" t="s">
        <v>2520</v>
      </c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  <c r="IU1" s="114"/>
      <c r="IV1" s="114"/>
      <c r="IW1" s="114"/>
      <c r="IX1" s="114"/>
      <c r="IY1" s="114"/>
      <c r="IZ1" s="114"/>
      <c r="JA1" s="114"/>
      <c r="JB1" s="114"/>
      <c r="JC1" s="114"/>
      <c r="JD1" s="114"/>
      <c r="JE1" s="114"/>
      <c r="JF1" s="114"/>
      <c r="JG1" s="114"/>
      <c r="JH1" s="114"/>
      <c r="JI1" s="114"/>
      <c r="JJ1" s="114"/>
      <c r="JK1" s="114"/>
      <c r="JL1" s="114"/>
      <c r="JM1" s="114"/>
      <c r="JN1" s="114"/>
      <c r="JO1" s="114"/>
      <c r="JP1" s="114"/>
      <c r="JQ1" s="114"/>
      <c r="JR1" s="114"/>
      <c r="JS1" s="114"/>
      <c r="JT1" s="114"/>
      <c r="JU1" s="114"/>
      <c r="JV1" s="114"/>
      <c r="JW1" s="114"/>
      <c r="JX1" s="114"/>
      <c r="JY1" s="114"/>
      <c r="JZ1" s="114"/>
      <c r="KA1" s="114"/>
      <c r="KB1" s="114"/>
      <c r="KC1" s="114"/>
      <c r="KD1" s="114"/>
      <c r="KE1" s="114"/>
      <c r="KF1" s="114"/>
      <c r="KG1" s="114"/>
      <c r="KH1" s="114"/>
      <c r="KI1" s="114"/>
      <c r="KJ1" s="114"/>
      <c r="KK1" s="114"/>
      <c r="KL1" s="114"/>
      <c r="KM1" s="114"/>
      <c r="KN1" s="114"/>
      <c r="KO1" s="114"/>
      <c r="KP1" s="114"/>
      <c r="KQ1" s="114"/>
      <c r="KR1" s="114"/>
      <c r="KS1" s="114"/>
      <c r="KT1" s="114"/>
      <c r="KU1" s="114"/>
      <c r="KV1" s="114"/>
      <c r="KW1" s="114"/>
      <c r="KX1" s="114"/>
      <c r="KY1" s="114"/>
      <c r="KZ1" s="114"/>
      <c r="LA1" s="114"/>
      <c r="LB1" s="114"/>
      <c r="LC1" s="114"/>
      <c r="LD1" s="114"/>
      <c r="LE1" s="114"/>
      <c r="LF1" s="114"/>
      <c r="LG1" s="114"/>
      <c r="LH1" s="114"/>
      <c r="LI1" s="114"/>
      <c r="LJ1" s="114"/>
      <c r="LK1" s="114"/>
      <c r="LL1" s="114"/>
      <c r="LM1" s="114"/>
      <c r="LN1" s="114"/>
      <c r="LO1" s="114"/>
      <c r="LP1" s="114"/>
      <c r="LQ1" s="114"/>
      <c r="LR1" s="114"/>
      <c r="LS1" s="114"/>
      <c r="LT1" s="114"/>
      <c r="LU1" s="114"/>
      <c r="LV1" s="114"/>
      <c r="LW1" s="114"/>
      <c r="LX1" s="114"/>
      <c r="LY1" s="114"/>
      <c r="LZ1" s="114"/>
      <c r="MA1" s="114"/>
      <c r="MB1" s="114"/>
      <c r="MC1" s="114"/>
      <c r="MD1" s="114"/>
      <c r="ME1" s="114"/>
      <c r="MF1" s="114"/>
      <c r="MG1" s="114"/>
      <c r="MH1" s="114"/>
      <c r="MI1" s="114"/>
      <c r="MJ1" s="114"/>
      <c r="MK1" s="114"/>
      <c r="ML1" s="114"/>
      <c r="MM1" s="114"/>
      <c r="MN1" s="114"/>
      <c r="MO1" s="114"/>
      <c r="MP1" s="114"/>
      <c r="MQ1" s="114"/>
      <c r="MR1" s="114"/>
      <c r="MS1" s="114"/>
      <c r="MT1" s="114"/>
      <c r="MU1" s="114"/>
      <c r="MV1" s="114"/>
      <c r="MW1" s="114"/>
      <c r="MX1" s="114"/>
      <c r="MY1" s="114"/>
      <c r="MZ1" s="114"/>
      <c r="NA1" s="114"/>
      <c r="NB1" s="114"/>
      <c r="NC1" s="114"/>
      <c r="ND1" s="114"/>
      <c r="NE1" s="114"/>
      <c r="NF1" s="114"/>
      <c r="NG1" s="114"/>
      <c r="NH1" s="114"/>
      <c r="NI1" s="114"/>
      <c r="NJ1" s="114"/>
      <c r="NK1" s="114"/>
      <c r="NL1" s="114"/>
      <c r="NM1" s="114"/>
      <c r="NN1" s="114"/>
      <c r="NO1" s="114"/>
      <c r="NP1" s="114"/>
      <c r="NQ1" s="114"/>
      <c r="NR1" s="114"/>
      <c r="NS1" s="114"/>
      <c r="NT1" s="114"/>
      <c r="NU1" s="114"/>
      <c r="NV1" s="114"/>
      <c r="NW1" s="114"/>
      <c r="NX1" s="114"/>
      <c r="NY1" s="114"/>
      <c r="NZ1" s="114"/>
      <c r="OA1" s="114"/>
      <c r="OB1" s="114"/>
      <c r="OC1" s="114"/>
      <c r="OD1" s="114"/>
      <c r="OE1" s="114"/>
      <c r="OF1" s="114"/>
      <c r="OG1" s="114"/>
      <c r="OH1" s="114"/>
      <c r="OI1" s="114"/>
      <c r="OJ1" s="114"/>
      <c r="OK1" s="114"/>
      <c r="OL1" s="114"/>
      <c r="OM1" s="114"/>
      <c r="ON1" s="114"/>
      <c r="OO1" s="114"/>
      <c r="OP1" s="114"/>
      <c r="OQ1" s="114"/>
      <c r="OR1" s="114"/>
      <c r="OS1" s="114"/>
      <c r="OT1" s="114"/>
      <c r="OU1" s="114"/>
      <c r="OV1" s="114"/>
      <c r="OW1" s="114"/>
      <c r="OX1" s="114"/>
      <c r="OY1" s="114"/>
      <c r="OZ1" s="114"/>
      <c r="PA1" s="114"/>
      <c r="PB1" s="114"/>
      <c r="PC1" s="114"/>
      <c r="PD1" s="114"/>
      <c r="PE1" s="114"/>
      <c r="PF1" s="114"/>
      <c r="PG1" s="114"/>
      <c r="PH1" s="114"/>
      <c r="PI1" s="114"/>
      <c r="PJ1" s="114"/>
      <c r="PK1" s="114"/>
      <c r="PL1" s="114"/>
      <c r="PM1" s="114"/>
      <c r="PN1" s="114"/>
      <c r="PO1" s="114"/>
      <c r="PP1" s="114"/>
      <c r="PQ1" s="114"/>
      <c r="PR1" s="114"/>
      <c r="PS1" s="114"/>
      <c r="PT1" s="114"/>
      <c r="PU1" s="114"/>
      <c r="PV1" s="114"/>
      <c r="PW1" s="114"/>
      <c r="PX1" s="114"/>
      <c r="PY1" s="114"/>
      <c r="PZ1" s="114"/>
      <c r="QA1" s="114"/>
      <c r="QB1" s="114"/>
      <c r="QC1" s="114"/>
      <c r="QD1" s="114"/>
      <c r="QE1" s="114"/>
      <c r="QF1" s="114"/>
      <c r="QG1" s="114"/>
      <c r="QH1" s="114"/>
      <c r="QI1" s="114"/>
      <c r="QJ1" s="114"/>
      <c r="QK1" s="114"/>
      <c r="QL1" s="114"/>
      <c r="QM1" s="114"/>
      <c r="QN1" s="114"/>
      <c r="QO1" s="114"/>
      <c r="QP1" s="114"/>
      <c r="QQ1" s="114"/>
      <c r="QR1" s="114"/>
      <c r="QS1" s="114"/>
      <c r="QT1" s="114"/>
      <c r="QU1" s="114"/>
      <c r="QV1" s="114"/>
      <c r="QW1" s="114"/>
      <c r="QX1" s="114"/>
      <c r="QY1" s="114"/>
      <c r="QZ1" s="114"/>
      <c r="RA1" s="114"/>
      <c r="RB1" s="114"/>
      <c r="RC1" s="114"/>
      <c r="RD1" s="114"/>
      <c r="RE1" s="114"/>
      <c r="RF1" s="114"/>
      <c r="RG1" s="114"/>
      <c r="RH1" s="114"/>
      <c r="RI1" s="114"/>
      <c r="RJ1" s="114"/>
      <c r="RK1" s="114"/>
      <c r="RL1" s="114"/>
      <c r="RM1" s="114"/>
      <c r="RN1" s="114"/>
      <c r="RO1" s="114"/>
      <c r="RP1" s="114"/>
      <c r="RQ1" s="114"/>
      <c r="RR1" s="114"/>
      <c r="RS1" s="114"/>
      <c r="RT1" s="114"/>
      <c r="RU1" s="114"/>
      <c r="RV1" s="114"/>
      <c r="RW1" s="114"/>
      <c r="RX1" s="114"/>
      <c r="RY1" s="114"/>
      <c r="RZ1" s="114"/>
      <c r="SA1" s="114"/>
      <c r="SB1" s="114"/>
      <c r="SC1" s="114"/>
      <c r="SD1" s="114"/>
      <c r="SE1" s="114"/>
      <c r="SF1" s="114"/>
      <c r="SG1" s="114"/>
      <c r="SH1" s="114"/>
      <c r="SI1" s="114"/>
      <c r="SJ1" s="114"/>
      <c r="SK1" s="114"/>
      <c r="SL1" s="114"/>
      <c r="SM1" s="114"/>
      <c r="SN1" s="114"/>
      <c r="SO1" s="114"/>
      <c r="SP1" s="114"/>
      <c r="SQ1" s="114"/>
      <c r="SR1" s="114"/>
      <c r="SS1" s="114"/>
      <c r="ST1" s="114"/>
      <c r="SU1" s="114"/>
      <c r="SV1" s="114"/>
      <c r="SW1" s="114"/>
      <c r="SX1" s="114"/>
      <c r="SY1" s="114"/>
      <c r="SZ1" s="114"/>
      <c r="TA1" s="114"/>
      <c r="TB1" s="114"/>
      <c r="TC1" s="114"/>
      <c r="TD1" s="114"/>
      <c r="TE1" s="114"/>
      <c r="TF1" s="114"/>
      <c r="TG1" s="114"/>
      <c r="TH1" s="114"/>
      <c r="TI1" s="114"/>
      <c r="TJ1" s="114"/>
      <c r="TK1" s="114"/>
      <c r="TL1" s="114"/>
      <c r="TM1" s="114"/>
      <c r="TN1" s="114"/>
      <c r="TO1" s="114"/>
      <c r="TP1" s="114"/>
      <c r="TQ1" s="114"/>
      <c r="TR1" s="114"/>
      <c r="TS1" s="114"/>
      <c r="TT1" s="114"/>
      <c r="TU1" s="114"/>
      <c r="TV1" s="114"/>
      <c r="TW1" s="114"/>
      <c r="TX1" s="114"/>
      <c r="TY1" s="114"/>
      <c r="TZ1" s="114"/>
      <c r="UA1" s="114"/>
      <c r="UB1" s="114"/>
      <c r="UC1" s="114"/>
      <c r="UD1" s="114"/>
      <c r="UE1" s="114"/>
      <c r="UF1" s="114"/>
      <c r="UG1" s="114"/>
      <c r="UH1" s="114"/>
      <c r="UI1" s="114"/>
      <c r="UJ1" s="114"/>
      <c r="UK1" s="114"/>
      <c r="UL1" s="114"/>
      <c r="UM1" s="114"/>
      <c r="UN1" s="114"/>
      <c r="UO1" s="114"/>
      <c r="UP1" s="114"/>
      <c r="UQ1" s="114"/>
      <c r="UR1" s="114"/>
      <c r="US1" s="114"/>
      <c r="UT1" s="114"/>
      <c r="UU1" s="114"/>
      <c r="UV1" s="114"/>
      <c r="UW1" s="114"/>
      <c r="UX1" s="114"/>
      <c r="UY1" s="114"/>
      <c r="UZ1" s="114"/>
      <c r="VA1" s="114"/>
      <c r="VB1" s="114"/>
      <c r="VC1" s="114"/>
      <c r="VD1" s="114"/>
      <c r="VE1" s="114"/>
      <c r="VF1" s="114"/>
      <c r="VG1" s="114"/>
      <c r="VH1" s="114"/>
      <c r="VI1" s="114"/>
      <c r="VJ1" s="114"/>
      <c r="VK1" s="114"/>
      <c r="VL1" s="114"/>
      <c r="VM1" s="114"/>
      <c r="VN1" s="114"/>
      <c r="VO1" s="114"/>
      <c r="VP1" s="114"/>
      <c r="VQ1" s="114"/>
      <c r="VR1" s="114"/>
      <c r="VS1" s="114"/>
      <c r="VT1" s="114"/>
      <c r="VU1" s="114"/>
      <c r="VV1" s="114"/>
      <c r="VW1" s="114"/>
      <c r="VX1" s="114"/>
      <c r="VY1" s="114"/>
      <c r="VZ1" s="114"/>
      <c r="WA1" s="114"/>
      <c r="WB1" s="114"/>
      <c r="WC1" s="114"/>
      <c r="WD1" s="114"/>
      <c r="WE1" s="114"/>
      <c r="WF1" s="114"/>
      <c r="WG1" s="114"/>
      <c r="WH1" s="114"/>
      <c r="WI1" s="114"/>
      <c r="WJ1" s="114"/>
      <c r="WK1" s="114"/>
      <c r="WL1" s="114"/>
      <c r="WM1" s="114"/>
      <c r="WN1" s="114"/>
      <c r="WO1" s="114"/>
      <c r="WP1" s="114"/>
      <c r="WQ1" s="114"/>
      <c r="WR1" s="114"/>
      <c r="WS1" s="114"/>
      <c r="WT1" s="114"/>
      <c r="WU1" s="114"/>
      <c r="WV1" s="114"/>
      <c r="WW1" s="114"/>
      <c r="WX1" s="114"/>
      <c r="WY1" s="114"/>
      <c r="WZ1" s="114"/>
      <c r="XA1" s="114"/>
      <c r="XB1" s="114"/>
      <c r="XC1" s="114"/>
      <c r="XD1" s="114"/>
      <c r="XE1" s="114"/>
      <c r="XF1" s="114"/>
      <c r="XG1" s="114"/>
      <c r="XH1" s="114"/>
      <c r="XI1" s="114"/>
      <c r="XJ1" s="114"/>
      <c r="XK1" s="114"/>
      <c r="XL1" s="114"/>
      <c r="XM1" s="114"/>
      <c r="XN1" s="114"/>
      <c r="XO1" s="114"/>
      <c r="XP1" s="114"/>
      <c r="XQ1" s="114"/>
      <c r="XR1" s="114"/>
      <c r="XS1" s="114"/>
      <c r="XT1" s="114"/>
      <c r="XU1" s="114"/>
      <c r="XV1" s="114"/>
      <c r="XW1" s="114"/>
      <c r="XX1" s="114"/>
      <c r="XY1" s="114"/>
      <c r="XZ1" s="114"/>
      <c r="YA1" s="114"/>
      <c r="YB1" s="114"/>
      <c r="YC1" s="114"/>
      <c r="YD1" s="114"/>
      <c r="YE1" s="114"/>
      <c r="YF1" s="114"/>
      <c r="YG1" s="114"/>
      <c r="YH1" s="114"/>
      <c r="YI1" s="114"/>
      <c r="YJ1" s="114"/>
      <c r="YK1" s="114"/>
      <c r="YL1" s="114"/>
      <c r="YM1" s="114"/>
      <c r="YN1" s="114"/>
      <c r="YO1" s="114"/>
      <c r="YP1" s="114"/>
      <c r="YQ1" s="114"/>
      <c r="YR1" s="114"/>
      <c r="YS1" s="114"/>
      <c r="YT1" s="114"/>
      <c r="YU1" s="114"/>
      <c r="YV1" s="114"/>
      <c r="YW1" s="114"/>
      <c r="YX1" s="114"/>
      <c r="YY1" s="114"/>
      <c r="YZ1" s="114"/>
      <c r="ZA1" s="114"/>
      <c r="ZB1" s="114"/>
      <c r="ZC1" s="114"/>
      <c r="ZD1" s="114"/>
      <c r="ZE1" s="114"/>
      <c r="ZF1" s="114"/>
      <c r="ZG1" s="114"/>
      <c r="ZH1" s="114"/>
      <c r="ZI1" s="114"/>
      <c r="ZJ1" s="114"/>
      <c r="ZK1" s="114"/>
      <c r="ZL1" s="114"/>
      <c r="ZM1" s="114"/>
      <c r="ZN1" s="114"/>
      <c r="ZO1" s="114"/>
      <c r="ZP1" s="114"/>
      <c r="ZQ1" s="114"/>
      <c r="ZR1" s="114"/>
      <c r="ZS1" s="114"/>
      <c r="ZT1" s="114"/>
      <c r="ZU1" s="114"/>
      <c r="ZV1" s="114"/>
      <c r="ZW1" s="114"/>
      <c r="ZX1" s="114"/>
      <c r="ZY1" s="114"/>
      <c r="ZZ1" s="114"/>
      <c r="AAA1" s="114"/>
      <c r="AAB1" s="114"/>
      <c r="AAC1" s="114"/>
      <c r="AAD1" s="114"/>
      <c r="AAE1" s="114"/>
      <c r="AAF1" s="114"/>
      <c r="AAG1" s="114"/>
      <c r="AAH1" s="114"/>
      <c r="AAI1" s="114"/>
      <c r="AAJ1" s="114"/>
      <c r="AAK1" s="114"/>
      <c r="AAL1" s="114"/>
      <c r="AAM1" s="114"/>
      <c r="AAN1" s="114"/>
      <c r="AAO1" s="114"/>
      <c r="AAP1" s="114"/>
      <c r="AAQ1" s="114"/>
      <c r="AAR1" s="114"/>
      <c r="AAS1" s="114"/>
      <c r="AAT1" s="114"/>
      <c r="AAU1" s="114"/>
      <c r="AAV1" s="114"/>
      <c r="AAW1" s="114"/>
      <c r="AAX1" s="114"/>
      <c r="AAY1" s="114"/>
      <c r="AAZ1" s="114"/>
      <c r="ABA1" s="114"/>
      <c r="ABB1" s="114"/>
      <c r="ABC1" s="114"/>
      <c r="ABD1" s="114"/>
      <c r="ABE1" s="114"/>
      <c r="ABF1" s="114"/>
      <c r="ABG1" s="114"/>
      <c r="ABH1" s="114"/>
      <c r="ABI1" s="114"/>
      <c r="ABJ1" s="114"/>
      <c r="ABK1" s="114"/>
      <c r="ABL1" s="114"/>
      <c r="ABM1" s="114"/>
      <c r="ABN1" s="114"/>
      <c r="ABO1" s="114"/>
      <c r="ABP1" s="114"/>
      <c r="ABQ1" s="114"/>
      <c r="ABR1" s="114"/>
      <c r="ABS1" s="114"/>
      <c r="ABT1" s="114"/>
      <c r="ABU1" s="114"/>
      <c r="ABV1" s="114"/>
      <c r="ABW1" s="114"/>
      <c r="ABX1" s="114"/>
      <c r="ABY1" s="114"/>
      <c r="ABZ1" s="114"/>
      <c r="ACA1" s="114"/>
      <c r="ACB1" s="114"/>
      <c r="ACC1" s="114"/>
      <c r="ACD1" s="114"/>
      <c r="ACE1" s="114"/>
      <c r="ACF1" s="114"/>
      <c r="ACG1" s="114"/>
      <c r="ACH1" s="114"/>
      <c r="ACI1" s="114"/>
      <c r="ACJ1" s="114"/>
      <c r="ACK1" s="114"/>
      <c r="ACL1" s="114"/>
      <c r="ACM1" s="114"/>
      <c r="ACN1" s="114"/>
      <c r="ACO1" s="114"/>
      <c r="ACP1" s="114"/>
      <c r="ACQ1" s="114"/>
      <c r="ACR1" s="114"/>
      <c r="ACS1" s="114"/>
      <c r="ACT1" s="114"/>
      <c r="ACU1" s="114"/>
      <c r="ACV1" s="114"/>
      <c r="ACW1" s="114"/>
      <c r="ACX1" s="114"/>
      <c r="ACY1" s="114"/>
      <c r="ACZ1" s="114"/>
      <c r="ADA1" s="114"/>
      <c r="ADB1" s="114"/>
      <c r="ADC1" s="114"/>
      <c r="ADD1" s="114"/>
      <c r="ADE1" s="114"/>
      <c r="ADF1" s="114"/>
      <c r="ADG1" s="114"/>
      <c r="ADH1" s="114"/>
      <c r="ADI1" s="114"/>
      <c r="ADJ1" s="114"/>
      <c r="ADK1" s="114"/>
      <c r="ADL1" s="114"/>
      <c r="ADM1" s="114"/>
      <c r="ADN1" s="114"/>
      <c r="ADO1" s="114"/>
      <c r="ADP1" s="114"/>
      <c r="ADQ1" s="114"/>
      <c r="ADR1" s="114"/>
      <c r="ADS1" s="114"/>
      <c r="ADT1" s="114"/>
      <c r="ADU1" s="114"/>
      <c r="ADV1" s="114"/>
      <c r="ADW1" s="114"/>
      <c r="ADX1" s="114"/>
      <c r="ADY1" s="114"/>
      <c r="ADZ1" s="114"/>
      <c r="AEA1" s="114"/>
      <c r="AEB1" s="114"/>
      <c r="AEC1" s="114"/>
      <c r="AED1" s="114"/>
      <c r="AEE1" s="114"/>
      <c r="AEF1" s="114"/>
      <c r="AEG1" s="114"/>
      <c r="AEH1" s="114"/>
      <c r="AEI1" s="114"/>
      <c r="AEJ1" s="114"/>
      <c r="AEK1" s="114"/>
      <c r="AEL1" s="114"/>
      <c r="AEM1" s="114"/>
      <c r="AEN1" s="114"/>
      <c r="AEO1" s="114"/>
      <c r="AEP1" s="114"/>
      <c r="AEQ1" s="114"/>
      <c r="AER1" s="114"/>
      <c r="AES1" s="114"/>
      <c r="AET1" s="114"/>
      <c r="AEU1" s="114"/>
      <c r="AEV1" s="114"/>
      <c r="AEW1" s="114"/>
      <c r="AEX1" s="114"/>
      <c r="AEY1" s="114"/>
      <c r="AEZ1" s="114"/>
      <c r="AFA1" s="114"/>
      <c r="AFB1" s="114"/>
      <c r="AFC1" s="114"/>
      <c r="AFD1" s="114"/>
      <c r="AFE1" s="114"/>
      <c r="AFF1" s="114"/>
      <c r="AFG1" s="114"/>
      <c r="AFH1" s="114"/>
      <c r="AFI1" s="114"/>
      <c r="AFJ1" s="114"/>
      <c r="AFK1" s="114"/>
      <c r="AFL1" s="114"/>
      <c r="AFM1" s="114"/>
      <c r="AFN1" s="114"/>
      <c r="AFO1" s="114"/>
      <c r="AFP1" s="114"/>
      <c r="AFQ1" s="114"/>
      <c r="AFR1" s="114"/>
      <c r="AFS1" s="114"/>
      <c r="AFT1" s="114"/>
      <c r="AFU1" s="114"/>
      <c r="AFV1" s="114"/>
      <c r="AFW1" s="114"/>
      <c r="AFX1" s="114"/>
      <c r="AFY1" s="114"/>
      <c r="AFZ1" s="114"/>
      <c r="AGA1" s="114"/>
      <c r="AGB1" s="114"/>
      <c r="AGC1" s="114"/>
      <c r="AGD1" s="114"/>
      <c r="AGE1" s="114"/>
      <c r="AGF1" s="114"/>
      <c r="AGG1" s="114"/>
      <c r="AGH1" s="114"/>
      <c r="AGI1" s="114"/>
      <c r="AGJ1" s="114"/>
      <c r="AGK1" s="114"/>
      <c r="AGL1" s="114"/>
      <c r="AGM1" s="114"/>
      <c r="AGN1" s="114"/>
      <c r="AGO1" s="114"/>
      <c r="AGP1" s="114"/>
      <c r="AGQ1" s="114"/>
      <c r="AGR1" s="114"/>
      <c r="AGS1" s="114"/>
      <c r="AGT1" s="114"/>
      <c r="AGU1" s="114"/>
      <c r="AGV1" s="114"/>
      <c r="AGW1" s="114"/>
      <c r="AGX1" s="114"/>
      <c r="AGY1" s="114"/>
      <c r="AGZ1" s="114"/>
      <c r="AHA1" s="114"/>
      <c r="AHB1" s="114"/>
      <c r="AHC1" s="114"/>
      <c r="AHD1" s="114"/>
      <c r="AHE1" s="114"/>
      <c r="AHF1" s="114"/>
      <c r="AHG1" s="114"/>
      <c r="AHH1" s="114"/>
      <c r="AHI1" s="114"/>
      <c r="AHJ1" s="114"/>
      <c r="AHK1" s="114"/>
      <c r="AHL1" s="114"/>
      <c r="AHM1" s="114"/>
      <c r="AHN1" s="114"/>
      <c r="AHO1" s="114"/>
      <c r="AHP1" s="114"/>
      <c r="AHQ1" s="114"/>
      <c r="AHR1" s="114"/>
      <c r="AHS1" s="114"/>
      <c r="AHT1" s="114"/>
      <c r="AHU1" s="114"/>
      <c r="AHV1" s="114"/>
      <c r="AHW1" s="114"/>
      <c r="AHX1" s="114"/>
      <c r="AHY1" s="114"/>
      <c r="AHZ1" s="114"/>
      <c r="AIA1" s="114"/>
      <c r="AIB1" s="114"/>
      <c r="AIC1" s="114"/>
      <c r="AID1" s="114"/>
      <c r="AIE1" s="114"/>
      <c r="AIF1" s="114"/>
      <c r="AIG1" s="114"/>
      <c r="AIH1" s="114"/>
      <c r="AII1" s="114"/>
      <c r="AIJ1" s="114"/>
    </row>
    <row r="2" spans="1:920" s="106" customFormat="1" ht="12.95" customHeight="1">
      <c r="A2" s="115"/>
      <c r="B2" s="115"/>
      <c r="C2" s="115"/>
      <c r="D2" s="115"/>
      <c r="E2" s="228" t="s">
        <v>2518</v>
      </c>
      <c r="F2" s="99"/>
      <c r="G2" s="99"/>
      <c r="H2" s="101"/>
      <c r="I2" s="103"/>
      <c r="K2" s="229" t="s">
        <v>2524</v>
      </c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  <c r="IW2" s="99"/>
      <c r="IX2" s="99"/>
      <c r="IY2" s="99"/>
      <c r="IZ2" s="99"/>
      <c r="JA2" s="99"/>
      <c r="JB2" s="99"/>
      <c r="JC2" s="99"/>
      <c r="JD2" s="99"/>
      <c r="JE2" s="99"/>
      <c r="JF2" s="99"/>
      <c r="JG2" s="99"/>
      <c r="JH2" s="99"/>
      <c r="JI2" s="99"/>
      <c r="JJ2" s="99"/>
      <c r="JK2" s="99"/>
      <c r="JL2" s="99"/>
      <c r="JM2" s="99"/>
      <c r="JN2" s="99"/>
      <c r="JO2" s="99"/>
      <c r="JP2" s="99"/>
      <c r="JQ2" s="99"/>
      <c r="JR2" s="99"/>
      <c r="JS2" s="99"/>
      <c r="JT2" s="99"/>
      <c r="JU2" s="99"/>
      <c r="JV2" s="99"/>
      <c r="JW2" s="99"/>
      <c r="JX2" s="99"/>
      <c r="JY2" s="99"/>
      <c r="JZ2" s="99"/>
      <c r="KA2" s="99"/>
      <c r="KB2" s="99"/>
      <c r="KC2" s="99"/>
      <c r="KD2" s="99"/>
      <c r="KE2" s="99"/>
      <c r="KF2" s="99"/>
      <c r="KG2" s="99"/>
      <c r="KH2" s="99"/>
      <c r="KI2" s="99"/>
      <c r="KJ2" s="99"/>
      <c r="KK2" s="99"/>
      <c r="KL2" s="99"/>
      <c r="KM2" s="99"/>
      <c r="KN2" s="99"/>
      <c r="KO2" s="99"/>
      <c r="KP2" s="99"/>
      <c r="KQ2" s="99"/>
      <c r="KR2" s="99"/>
      <c r="KS2" s="99"/>
      <c r="KT2" s="99"/>
      <c r="KU2" s="99"/>
      <c r="KV2" s="99"/>
      <c r="KW2" s="99"/>
      <c r="KX2" s="99"/>
      <c r="KY2" s="99"/>
      <c r="KZ2" s="99"/>
      <c r="LA2" s="99"/>
      <c r="LB2" s="99"/>
      <c r="LC2" s="99"/>
      <c r="LD2" s="99"/>
      <c r="LE2" s="99"/>
      <c r="LF2" s="99"/>
      <c r="LG2" s="99"/>
      <c r="LH2" s="99"/>
      <c r="LI2" s="99"/>
      <c r="LJ2" s="99"/>
      <c r="LK2" s="99"/>
      <c r="LL2" s="99"/>
      <c r="LM2" s="99"/>
      <c r="LN2" s="99"/>
      <c r="LO2" s="99"/>
      <c r="LP2" s="99"/>
      <c r="LQ2" s="99"/>
      <c r="LR2" s="99"/>
      <c r="LS2" s="99"/>
      <c r="LT2" s="99"/>
      <c r="LU2" s="99"/>
      <c r="LV2" s="99"/>
      <c r="LW2" s="99"/>
      <c r="LX2" s="99"/>
      <c r="LY2" s="99"/>
      <c r="LZ2" s="99"/>
      <c r="MA2" s="99"/>
      <c r="MB2" s="99"/>
      <c r="MC2" s="99"/>
      <c r="MD2" s="99"/>
      <c r="ME2" s="99"/>
      <c r="MF2" s="99"/>
      <c r="MG2" s="99"/>
      <c r="MH2" s="99"/>
      <c r="MI2" s="99"/>
      <c r="MJ2" s="99"/>
      <c r="MK2" s="99"/>
      <c r="ML2" s="99"/>
      <c r="MM2" s="99"/>
      <c r="MN2" s="99"/>
      <c r="MO2" s="99"/>
      <c r="MP2" s="99"/>
      <c r="MQ2" s="99"/>
      <c r="MR2" s="99"/>
      <c r="MS2" s="99"/>
      <c r="MT2" s="99"/>
      <c r="MU2" s="99"/>
      <c r="MV2" s="99"/>
      <c r="MW2" s="99"/>
      <c r="MX2" s="99"/>
      <c r="MY2" s="99"/>
      <c r="MZ2" s="99"/>
      <c r="NA2" s="99"/>
      <c r="NB2" s="99"/>
      <c r="NC2" s="99"/>
      <c r="ND2" s="99"/>
      <c r="NE2" s="99"/>
      <c r="NF2" s="99"/>
      <c r="NG2" s="99"/>
      <c r="NH2" s="99"/>
      <c r="NI2" s="99"/>
      <c r="NJ2" s="99"/>
      <c r="NK2" s="99"/>
      <c r="NL2" s="99"/>
      <c r="NM2" s="99"/>
      <c r="NN2" s="99"/>
      <c r="NO2" s="99"/>
      <c r="NP2" s="99"/>
      <c r="NQ2" s="99"/>
      <c r="NR2" s="99"/>
      <c r="NS2" s="99"/>
      <c r="NT2" s="99"/>
      <c r="NU2" s="99"/>
      <c r="NV2" s="99"/>
      <c r="NW2" s="99"/>
      <c r="NX2" s="99"/>
      <c r="NY2" s="99"/>
      <c r="NZ2" s="99"/>
      <c r="OA2" s="99"/>
      <c r="OB2" s="99"/>
      <c r="OC2" s="99"/>
      <c r="OD2" s="99"/>
      <c r="OE2" s="99"/>
      <c r="OF2" s="99"/>
      <c r="OG2" s="99"/>
      <c r="OH2" s="99"/>
      <c r="OI2" s="99"/>
      <c r="OJ2" s="99"/>
      <c r="OK2" s="99"/>
      <c r="OL2" s="99"/>
      <c r="OM2" s="99"/>
      <c r="ON2" s="99"/>
      <c r="OO2" s="99"/>
      <c r="OP2" s="99"/>
      <c r="OQ2" s="99"/>
      <c r="OR2" s="99"/>
      <c r="OS2" s="99"/>
      <c r="OT2" s="99"/>
      <c r="OU2" s="99"/>
      <c r="OV2" s="99"/>
      <c r="OW2" s="99"/>
      <c r="OX2" s="99"/>
      <c r="OY2" s="99"/>
      <c r="OZ2" s="99"/>
      <c r="PA2" s="99"/>
      <c r="PB2" s="99"/>
      <c r="PC2" s="99"/>
      <c r="PD2" s="99"/>
      <c r="PE2" s="99"/>
      <c r="PF2" s="99"/>
      <c r="PG2" s="99"/>
      <c r="PH2" s="99"/>
      <c r="PI2" s="99"/>
      <c r="PJ2" s="99"/>
      <c r="PK2" s="99"/>
      <c r="PL2" s="99"/>
      <c r="PM2" s="99"/>
      <c r="PN2" s="99"/>
      <c r="PO2" s="99"/>
      <c r="PP2" s="99"/>
      <c r="PQ2" s="99"/>
      <c r="PR2" s="99"/>
      <c r="PS2" s="99"/>
      <c r="PT2" s="99"/>
      <c r="PU2" s="99"/>
      <c r="PV2" s="99"/>
      <c r="PW2" s="99"/>
      <c r="PX2" s="99"/>
      <c r="PY2" s="99"/>
      <c r="PZ2" s="99"/>
      <c r="QA2" s="99"/>
      <c r="QB2" s="99"/>
      <c r="QC2" s="99"/>
      <c r="QD2" s="99"/>
      <c r="QE2" s="99"/>
      <c r="QF2" s="99"/>
      <c r="QG2" s="99"/>
      <c r="QH2" s="99"/>
      <c r="QI2" s="99"/>
      <c r="QJ2" s="99"/>
      <c r="QK2" s="99"/>
      <c r="QL2" s="99"/>
      <c r="QM2" s="99"/>
      <c r="QN2" s="99"/>
      <c r="QO2" s="99"/>
      <c r="QP2" s="99"/>
      <c r="QQ2" s="99"/>
      <c r="QR2" s="99"/>
      <c r="QS2" s="99"/>
      <c r="QT2" s="99"/>
      <c r="QU2" s="99"/>
      <c r="QV2" s="99"/>
      <c r="QW2" s="99"/>
      <c r="QX2" s="99"/>
      <c r="QY2" s="99"/>
      <c r="QZ2" s="99"/>
      <c r="RA2" s="99"/>
      <c r="RB2" s="99"/>
      <c r="RC2" s="99"/>
      <c r="RD2" s="99"/>
      <c r="RE2" s="99"/>
      <c r="RF2" s="99"/>
      <c r="RG2" s="99"/>
      <c r="RH2" s="99"/>
      <c r="RI2" s="99"/>
      <c r="RJ2" s="99"/>
      <c r="RK2" s="99"/>
      <c r="RL2" s="99"/>
      <c r="RM2" s="99"/>
      <c r="RN2" s="99"/>
      <c r="RO2" s="99"/>
      <c r="RP2" s="99"/>
      <c r="RQ2" s="99"/>
      <c r="RR2" s="99"/>
      <c r="RS2" s="99"/>
      <c r="RT2" s="99"/>
      <c r="RU2" s="99"/>
      <c r="RV2" s="99"/>
      <c r="RW2" s="99"/>
      <c r="RX2" s="99"/>
      <c r="RY2" s="99"/>
      <c r="RZ2" s="99"/>
      <c r="SA2" s="99"/>
      <c r="SB2" s="99"/>
      <c r="SC2" s="99"/>
      <c r="SD2" s="99"/>
      <c r="SE2" s="99"/>
      <c r="SF2" s="99"/>
      <c r="SG2" s="99"/>
      <c r="SH2" s="99"/>
      <c r="SI2" s="99"/>
      <c r="SJ2" s="99"/>
      <c r="SK2" s="99"/>
      <c r="SL2" s="99"/>
      <c r="SM2" s="99"/>
      <c r="SN2" s="99"/>
      <c r="SO2" s="99"/>
      <c r="SP2" s="99"/>
      <c r="SQ2" s="99"/>
      <c r="SR2" s="99"/>
      <c r="SS2" s="99"/>
      <c r="ST2" s="99"/>
      <c r="SU2" s="99"/>
      <c r="SV2" s="99"/>
      <c r="SW2" s="99"/>
      <c r="SX2" s="99"/>
      <c r="SY2" s="99"/>
      <c r="SZ2" s="99"/>
      <c r="TA2" s="99"/>
      <c r="TB2" s="99"/>
      <c r="TC2" s="99"/>
      <c r="TD2" s="99"/>
      <c r="TE2" s="99"/>
      <c r="TF2" s="99"/>
      <c r="TG2" s="99"/>
      <c r="TH2" s="99"/>
      <c r="TI2" s="99"/>
      <c r="TJ2" s="99"/>
      <c r="TK2" s="99"/>
      <c r="TL2" s="99"/>
      <c r="TM2" s="99"/>
      <c r="TN2" s="99"/>
      <c r="TO2" s="99"/>
      <c r="TP2" s="99"/>
      <c r="TQ2" s="99"/>
      <c r="TR2" s="99"/>
      <c r="TS2" s="99"/>
      <c r="TT2" s="99"/>
      <c r="TU2" s="99"/>
      <c r="TV2" s="99"/>
      <c r="TW2" s="99"/>
      <c r="TX2" s="99"/>
      <c r="TY2" s="99"/>
      <c r="TZ2" s="99"/>
      <c r="UA2" s="99"/>
      <c r="UB2" s="99"/>
      <c r="UC2" s="99"/>
      <c r="UD2" s="99"/>
      <c r="UE2" s="99"/>
      <c r="UF2" s="99"/>
      <c r="UG2" s="99"/>
      <c r="UH2" s="99"/>
      <c r="UI2" s="99"/>
      <c r="UJ2" s="99"/>
      <c r="UK2" s="99"/>
      <c r="UL2" s="99"/>
      <c r="UM2" s="99"/>
      <c r="UN2" s="99"/>
      <c r="UO2" s="99"/>
      <c r="UP2" s="99"/>
      <c r="UQ2" s="99"/>
      <c r="UR2" s="99"/>
      <c r="US2" s="99"/>
      <c r="UT2" s="99"/>
      <c r="UU2" s="99"/>
      <c r="UV2" s="99"/>
      <c r="UW2" s="99"/>
      <c r="UX2" s="99"/>
      <c r="UY2" s="99"/>
      <c r="UZ2" s="99"/>
      <c r="VA2" s="99"/>
      <c r="VB2" s="99"/>
      <c r="VC2" s="99"/>
      <c r="VD2" s="99"/>
      <c r="VE2" s="99"/>
      <c r="VF2" s="99"/>
      <c r="VG2" s="99"/>
      <c r="VH2" s="99"/>
      <c r="VI2" s="99"/>
      <c r="VJ2" s="99"/>
      <c r="VK2" s="99"/>
      <c r="VL2" s="99"/>
      <c r="VM2" s="99"/>
      <c r="VN2" s="99"/>
      <c r="VO2" s="99"/>
      <c r="VP2" s="99"/>
      <c r="VQ2" s="99"/>
      <c r="VR2" s="99"/>
      <c r="VS2" s="99"/>
      <c r="VT2" s="99"/>
      <c r="VU2" s="99"/>
      <c r="VV2" s="99"/>
      <c r="VW2" s="99"/>
      <c r="VX2" s="99"/>
      <c r="VY2" s="99"/>
      <c r="VZ2" s="99"/>
      <c r="WA2" s="99"/>
      <c r="WB2" s="99"/>
      <c r="WC2" s="99"/>
      <c r="WD2" s="99"/>
      <c r="WE2" s="99"/>
      <c r="WF2" s="99"/>
      <c r="WG2" s="99"/>
      <c r="WH2" s="99"/>
      <c r="WI2" s="99"/>
      <c r="WJ2" s="99"/>
      <c r="WK2" s="99"/>
      <c r="WL2" s="99"/>
      <c r="WM2" s="99"/>
      <c r="WN2" s="99"/>
      <c r="WO2" s="99"/>
      <c r="WP2" s="99"/>
      <c r="WQ2" s="99"/>
      <c r="WR2" s="99"/>
      <c r="WS2" s="99"/>
      <c r="WT2" s="99"/>
      <c r="WU2" s="99"/>
      <c r="WV2" s="99"/>
      <c r="WW2" s="99"/>
      <c r="WX2" s="99"/>
      <c r="WY2" s="99"/>
      <c r="WZ2" s="99"/>
      <c r="XA2" s="99"/>
      <c r="XB2" s="99"/>
      <c r="XC2" s="99"/>
      <c r="XD2" s="99"/>
      <c r="XE2" s="99"/>
      <c r="XF2" s="99"/>
      <c r="XG2" s="99"/>
      <c r="XH2" s="99"/>
      <c r="XI2" s="99"/>
      <c r="XJ2" s="99"/>
      <c r="XK2" s="99"/>
      <c r="XL2" s="99"/>
      <c r="XM2" s="99"/>
      <c r="XN2" s="99"/>
      <c r="XO2" s="99"/>
      <c r="XP2" s="99"/>
      <c r="XQ2" s="99"/>
      <c r="XR2" s="99"/>
      <c r="XS2" s="99"/>
      <c r="XT2" s="99"/>
      <c r="XU2" s="99"/>
      <c r="XV2" s="99"/>
      <c r="XW2" s="99"/>
      <c r="XX2" s="99"/>
      <c r="XY2" s="99"/>
      <c r="XZ2" s="99"/>
      <c r="YA2" s="99"/>
      <c r="YB2" s="99"/>
      <c r="YC2" s="99"/>
      <c r="YD2" s="99"/>
      <c r="YE2" s="99"/>
      <c r="YF2" s="99"/>
      <c r="YG2" s="99"/>
      <c r="YH2" s="99"/>
      <c r="YI2" s="99"/>
      <c r="YJ2" s="99"/>
      <c r="YK2" s="99"/>
      <c r="YL2" s="99"/>
      <c r="YM2" s="99"/>
      <c r="YN2" s="99"/>
      <c r="YO2" s="99"/>
      <c r="YP2" s="99"/>
      <c r="YQ2" s="99"/>
      <c r="YR2" s="99"/>
      <c r="YS2" s="99"/>
      <c r="YT2" s="99"/>
      <c r="YU2" s="99"/>
      <c r="YV2" s="99"/>
      <c r="YW2" s="99"/>
      <c r="YX2" s="99"/>
      <c r="YY2" s="99"/>
      <c r="YZ2" s="99"/>
      <c r="ZA2" s="99"/>
      <c r="ZB2" s="99"/>
      <c r="ZC2" s="99"/>
      <c r="ZD2" s="99"/>
      <c r="ZE2" s="99"/>
      <c r="ZF2" s="99"/>
      <c r="ZG2" s="99"/>
      <c r="ZH2" s="99"/>
      <c r="ZI2" s="99"/>
      <c r="ZJ2" s="99"/>
      <c r="ZK2" s="99"/>
      <c r="ZL2" s="99"/>
      <c r="ZM2" s="99"/>
      <c r="ZN2" s="99"/>
      <c r="ZO2" s="99"/>
      <c r="ZP2" s="99"/>
      <c r="ZQ2" s="99"/>
      <c r="ZR2" s="99"/>
      <c r="ZS2" s="99"/>
      <c r="ZT2" s="99"/>
      <c r="ZU2" s="99"/>
      <c r="ZV2" s="99"/>
      <c r="ZW2" s="99"/>
      <c r="ZX2" s="99"/>
      <c r="ZY2" s="99"/>
      <c r="ZZ2" s="99"/>
      <c r="AAA2" s="99"/>
      <c r="AAB2" s="99"/>
      <c r="AAC2" s="99"/>
      <c r="AAD2" s="99"/>
      <c r="AAE2" s="99"/>
      <c r="AAF2" s="99"/>
      <c r="AAG2" s="99"/>
      <c r="AAH2" s="99"/>
      <c r="AAI2" s="99"/>
      <c r="AAJ2" s="99"/>
      <c r="AAK2" s="99"/>
      <c r="AAL2" s="99"/>
      <c r="AAM2" s="99"/>
      <c r="AAN2" s="99"/>
      <c r="AAO2" s="99"/>
      <c r="AAP2" s="99"/>
      <c r="AAQ2" s="99"/>
      <c r="AAR2" s="99"/>
      <c r="AAS2" s="99"/>
      <c r="AAT2" s="99"/>
      <c r="AAU2" s="99"/>
      <c r="AAV2" s="99"/>
      <c r="AAW2" s="99"/>
      <c r="AAX2" s="99"/>
      <c r="AAY2" s="99"/>
      <c r="AAZ2" s="99"/>
      <c r="ABA2" s="99"/>
      <c r="ABB2" s="99"/>
      <c r="ABC2" s="99"/>
      <c r="ABD2" s="99"/>
      <c r="ABE2" s="99"/>
      <c r="ABF2" s="99"/>
      <c r="ABG2" s="99"/>
      <c r="ABH2" s="99"/>
      <c r="ABI2" s="99"/>
      <c r="ABJ2" s="99"/>
      <c r="ABK2" s="99"/>
      <c r="ABL2" s="99"/>
      <c r="ABM2" s="99"/>
      <c r="ABN2" s="99"/>
      <c r="ABO2" s="99"/>
      <c r="ABP2" s="99"/>
      <c r="ABQ2" s="99"/>
      <c r="ABR2" s="99"/>
      <c r="ABS2" s="99"/>
      <c r="ABT2" s="99"/>
      <c r="ABU2" s="99"/>
      <c r="ABV2" s="99"/>
      <c r="ABW2" s="99"/>
      <c r="ABX2" s="99"/>
      <c r="ABY2" s="99"/>
      <c r="ABZ2" s="99"/>
      <c r="ACA2" s="99"/>
      <c r="ACB2" s="99"/>
      <c r="ACC2" s="99"/>
      <c r="ACD2" s="99"/>
      <c r="ACE2" s="99"/>
      <c r="ACF2" s="99"/>
      <c r="ACG2" s="99"/>
      <c r="ACH2" s="99"/>
      <c r="ACI2" s="99"/>
      <c r="ACJ2" s="99"/>
      <c r="ACK2" s="99"/>
      <c r="ACL2" s="99"/>
      <c r="ACM2" s="99"/>
      <c r="ACN2" s="99"/>
      <c r="ACO2" s="99"/>
      <c r="ACP2" s="99"/>
      <c r="ACQ2" s="99"/>
      <c r="ACR2" s="99"/>
      <c r="ACS2" s="99"/>
      <c r="ACT2" s="99"/>
      <c r="ACU2" s="99"/>
      <c r="ACV2" s="99"/>
      <c r="ACW2" s="99"/>
      <c r="ACX2" s="99"/>
      <c r="ACY2" s="99"/>
      <c r="ACZ2" s="99"/>
      <c r="ADA2" s="99"/>
      <c r="ADB2" s="99"/>
      <c r="ADC2" s="99"/>
      <c r="ADD2" s="99"/>
      <c r="ADE2" s="99"/>
      <c r="ADF2" s="99"/>
      <c r="ADG2" s="99"/>
      <c r="ADH2" s="99"/>
      <c r="ADI2" s="99"/>
      <c r="ADJ2" s="99"/>
      <c r="ADK2" s="99"/>
      <c r="ADL2" s="99"/>
      <c r="ADM2" s="99"/>
      <c r="ADN2" s="99"/>
      <c r="ADO2" s="99"/>
      <c r="ADP2" s="99"/>
      <c r="ADQ2" s="99"/>
      <c r="ADR2" s="99"/>
      <c r="ADS2" s="99"/>
      <c r="ADT2" s="99"/>
      <c r="ADU2" s="99"/>
      <c r="ADV2" s="99"/>
      <c r="ADW2" s="99"/>
      <c r="ADX2" s="99"/>
      <c r="ADY2" s="99"/>
      <c r="ADZ2" s="99"/>
      <c r="AEA2" s="99"/>
      <c r="AEB2" s="99"/>
      <c r="AEC2" s="99"/>
      <c r="AED2" s="99"/>
      <c r="AEE2" s="99"/>
      <c r="AEF2" s="99"/>
      <c r="AEG2" s="99"/>
      <c r="AEH2" s="99"/>
      <c r="AEI2" s="99"/>
      <c r="AEJ2" s="99"/>
      <c r="AEK2" s="99"/>
      <c r="AEL2" s="99"/>
      <c r="AEM2" s="99"/>
      <c r="AEN2" s="99"/>
      <c r="AEO2" s="99"/>
      <c r="AEP2" s="99"/>
      <c r="AEQ2" s="99"/>
      <c r="AER2" s="99"/>
      <c r="AES2" s="99"/>
      <c r="AET2" s="99"/>
      <c r="AEU2" s="99"/>
      <c r="AEV2" s="99"/>
      <c r="AEW2" s="99"/>
      <c r="AEX2" s="99"/>
      <c r="AEY2" s="99"/>
      <c r="AEZ2" s="99"/>
      <c r="AFA2" s="99"/>
      <c r="AFB2" s="99"/>
      <c r="AFC2" s="99"/>
      <c r="AFD2" s="99"/>
      <c r="AFE2" s="99"/>
      <c r="AFF2" s="99"/>
      <c r="AFG2" s="99"/>
      <c r="AFH2" s="99"/>
      <c r="AFI2" s="99"/>
      <c r="AFJ2" s="99"/>
      <c r="AFK2" s="99"/>
      <c r="AFL2" s="99"/>
      <c r="AFM2" s="99"/>
      <c r="AFN2" s="99"/>
      <c r="AFO2" s="99"/>
      <c r="AFP2" s="99"/>
      <c r="AFQ2" s="99"/>
      <c r="AFR2" s="99"/>
      <c r="AFS2" s="99"/>
      <c r="AFT2" s="99"/>
      <c r="AFU2" s="99"/>
      <c r="AFV2" s="99"/>
      <c r="AFW2" s="99"/>
      <c r="AFX2" s="99"/>
      <c r="AFY2" s="99"/>
      <c r="AFZ2" s="99"/>
      <c r="AGA2" s="99"/>
      <c r="AGB2" s="99"/>
      <c r="AGC2" s="99"/>
      <c r="AGD2" s="99"/>
      <c r="AGE2" s="99"/>
      <c r="AGF2" s="99"/>
      <c r="AGG2" s="99"/>
      <c r="AGH2" s="99"/>
      <c r="AGI2" s="99"/>
      <c r="AGJ2" s="99"/>
      <c r="AGK2" s="99"/>
      <c r="AGL2" s="99"/>
      <c r="AGM2" s="99"/>
      <c r="AGN2" s="99"/>
      <c r="AGO2" s="99"/>
      <c r="AGP2" s="99"/>
      <c r="AGQ2" s="99"/>
      <c r="AGR2" s="99"/>
      <c r="AGS2" s="99"/>
      <c r="AGT2" s="99"/>
      <c r="AGU2" s="99"/>
      <c r="AGV2" s="99"/>
      <c r="AGW2" s="99"/>
      <c r="AGX2" s="99"/>
      <c r="AGY2" s="99"/>
      <c r="AGZ2" s="99"/>
      <c r="AHA2" s="99"/>
      <c r="AHB2" s="99"/>
      <c r="AHC2" s="99"/>
      <c r="AHD2" s="99"/>
      <c r="AHE2" s="99"/>
      <c r="AHF2" s="99"/>
      <c r="AHG2" s="99"/>
      <c r="AHH2" s="99"/>
      <c r="AHI2" s="99"/>
      <c r="AHJ2" s="99"/>
      <c r="AHK2" s="99"/>
      <c r="AHL2" s="99"/>
      <c r="AHM2" s="99"/>
      <c r="AHN2" s="99"/>
      <c r="AHO2" s="99"/>
      <c r="AHP2" s="99"/>
      <c r="AHQ2" s="99"/>
      <c r="AHR2" s="99"/>
      <c r="AHS2" s="99"/>
      <c r="AHT2" s="99"/>
      <c r="AHU2" s="99"/>
      <c r="AHV2" s="99"/>
      <c r="AHW2" s="99"/>
      <c r="AHX2" s="99"/>
      <c r="AHY2" s="99"/>
      <c r="AHZ2" s="99"/>
      <c r="AIA2" s="99"/>
      <c r="AIB2" s="99"/>
      <c r="AIC2" s="99"/>
      <c r="AID2" s="99"/>
      <c r="AIE2" s="99"/>
      <c r="AIF2" s="99"/>
      <c r="AIG2" s="99"/>
      <c r="AIH2" s="99"/>
      <c r="AII2" s="99"/>
      <c r="AIJ2" s="99"/>
    </row>
    <row r="3" spans="1:920" s="105" customFormat="1" ht="12.95" customHeight="1">
      <c r="A3" s="113"/>
      <c r="B3" s="113"/>
      <c r="C3" s="113"/>
      <c r="D3" s="113"/>
      <c r="E3" s="291" t="str">
        <f>BS!E3</f>
        <v>ZAGREBAČKA 50</v>
      </c>
      <c r="F3" s="291"/>
      <c r="G3" s="291"/>
      <c r="H3" s="291"/>
      <c r="I3" s="101"/>
      <c r="K3" s="230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  <c r="IX3" s="114"/>
      <c r="IY3" s="114"/>
      <c r="IZ3" s="114"/>
      <c r="JA3" s="114"/>
      <c r="JB3" s="114"/>
      <c r="JC3" s="114"/>
      <c r="JD3" s="114"/>
      <c r="JE3" s="114"/>
      <c r="JF3" s="114"/>
      <c r="JG3" s="114"/>
      <c r="JH3" s="114"/>
      <c r="JI3" s="114"/>
      <c r="JJ3" s="114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14"/>
      <c r="JV3" s="11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14"/>
      <c r="KL3" s="114"/>
      <c r="KM3" s="114"/>
      <c r="KN3" s="114"/>
      <c r="KO3" s="114"/>
      <c r="KP3" s="114"/>
      <c r="KQ3" s="114"/>
      <c r="KR3" s="114"/>
      <c r="KS3" s="114"/>
      <c r="KT3" s="114"/>
      <c r="KU3" s="114"/>
      <c r="KV3" s="114"/>
      <c r="KW3" s="114"/>
      <c r="KX3" s="114"/>
      <c r="KY3" s="114"/>
      <c r="KZ3" s="114"/>
      <c r="LA3" s="114"/>
      <c r="LB3" s="114"/>
      <c r="LC3" s="114"/>
      <c r="LD3" s="114"/>
      <c r="LE3" s="114"/>
      <c r="LF3" s="114"/>
      <c r="LG3" s="114"/>
      <c r="LH3" s="114"/>
      <c r="LI3" s="114"/>
      <c r="LJ3" s="114"/>
      <c r="LK3" s="114"/>
      <c r="LL3" s="114"/>
      <c r="LM3" s="114"/>
      <c r="LN3" s="114"/>
      <c r="LO3" s="114"/>
      <c r="LP3" s="114"/>
      <c r="LQ3" s="114"/>
      <c r="LR3" s="114"/>
      <c r="LS3" s="114"/>
      <c r="LT3" s="114"/>
      <c r="LU3" s="114"/>
      <c r="LV3" s="114"/>
      <c r="LW3" s="114"/>
      <c r="LX3" s="114"/>
      <c r="LY3" s="114"/>
      <c r="LZ3" s="114"/>
      <c r="MA3" s="114"/>
      <c r="MB3" s="114"/>
      <c r="MC3" s="114"/>
      <c r="MD3" s="114"/>
      <c r="ME3" s="114"/>
      <c r="MF3" s="114"/>
      <c r="MG3" s="114"/>
      <c r="MH3" s="114"/>
      <c r="MI3" s="114"/>
      <c r="MJ3" s="114"/>
      <c r="MK3" s="114"/>
      <c r="ML3" s="114"/>
      <c r="MM3" s="114"/>
      <c r="MN3" s="114"/>
      <c r="MO3" s="114"/>
      <c r="MP3" s="114"/>
      <c r="MQ3" s="114"/>
      <c r="MR3" s="114"/>
      <c r="MS3" s="114"/>
      <c r="MT3" s="114"/>
      <c r="MU3" s="114"/>
      <c r="MV3" s="114"/>
      <c r="MW3" s="114"/>
      <c r="MX3" s="114"/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4"/>
      <c r="PU3" s="114"/>
      <c r="PV3" s="114"/>
      <c r="PW3" s="114"/>
      <c r="PX3" s="114"/>
      <c r="PY3" s="114"/>
      <c r="PZ3" s="114"/>
      <c r="QA3" s="114"/>
      <c r="QB3" s="114"/>
      <c r="QC3" s="114"/>
      <c r="QD3" s="114"/>
      <c r="QE3" s="114"/>
      <c r="QF3" s="114"/>
      <c r="QG3" s="114"/>
      <c r="QH3" s="114"/>
      <c r="QI3" s="114"/>
      <c r="QJ3" s="114"/>
      <c r="QK3" s="114"/>
      <c r="QL3" s="114"/>
      <c r="QM3" s="114"/>
      <c r="QN3" s="114"/>
      <c r="QO3" s="114"/>
      <c r="QP3" s="114"/>
      <c r="QQ3" s="114"/>
      <c r="QR3" s="114"/>
      <c r="QS3" s="114"/>
      <c r="QT3" s="114"/>
      <c r="QU3" s="114"/>
      <c r="QV3" s="114"/>
      <c r="QW3" s="114"/>
      <c r="QX3" s="114"/>
      <c r="QY3" s="114"/>
      <c r="QZ3" s="114"/>
      <c r="RA3" s="114"/>
      <c r="RB3" s="114"/>
      <c r="RC3" s="114"/>
      <c r="RD3" s="114"/>
      <c r="RE3" s="114"/>
      <c r="RF3" s="114"/>
      <c r="RG3" s="114"/>
      <c r="RH3" s="114"/>
      <c r="RI3" s="114"/>
      <c r="RJ3" s="114"/>
      <c r="RK3" s="114"/>
      <c r="RL3" s="114"/>
      <c r="RM3" s="114"/>
      <c r="RN3" s="114"/>
      <c r="RO3" s="114"/>
      <c r="RP3" s="114"/>
      <c r="RQ3" s="114"/>
      <c r="RR3" s="114"/>
      <c r="RS3" s="114"/>
      <c r="RT3" s="114"/>
      <c r="RU3" s="114"/>
      <c r="RV3" s="114"/>
      <c r="RW3" s="114"/>
      <c r="RX3" s="114"/>
      <c r="RY3" s="114"/>
      <c r="RZ3" s="114"/>
      <c r="SA3" s="114"/>
      <c r="SB3" s="114"/>
      <c r="SC3" s="114"/>
      <c r="SD3" s="114"/>
      <c r="SE3" s="114"/>
      <c r="SF3" s="114"/>
      <c r="SG3" s="114"/>
      <c r="SH3" s="114"/>
      <c r="SI3" s="114"/>
      <c r="SJ3" s="114"/>
      <c r="SK3" s="114"/>
      <c r="SL3" s="114"/>
      <c r="SM3" s="114"/>
      <c r="SN3" s="114"/>
      <c r="SO3" s="114"/>
      <c r="SP3" s="114"/>
      <c r="SQ3" s="114"/>
      <c r="SR3" s="114"/>
      <c r="SS3" s="114"/>
      <c r="ST3" s="114"/>
      <c r="SU3" s="114"/>
      <c r="SV3" s="114"/>
      <c r="SW3" s="114"/>
      <c r="SX3" s="114"/>
      <c r="SY3" s="114"/>
      <c r="SZ3" s="114"/>
      <c r="TA3" s="114"/>
      <c r="TB3" s="114"/>
      <c r="TC3" s="114"/>
      <c r="TD3" s="114"/>
      <c r="TE3" s="114"/>
      <c r="TF3" s="114"/>
      <c r="TG3" s="114"/>
      <c r="TH3" s="114"/>
      <c r="TI3" s="114"/>
      <c r="TJ3" s="114"/>
      <c r="TK3" s="114"/>
      <c r="TL3" s="114"/>
      <c r="TM3" s="114"/>
      <c r="TN3" s="114"/>
      <c r="TO3" s="114"/>
      <c r="TP3" s="114"/>
      <c r="TQ3" s="114"/>
      <c r="TR3" s="114"/>
      <c r="TS3" s="114"/>
      <c r="TT3" s="114"/>
      <c r="TU3" s="114"/>
      <c r="TV3" s="114"/>
      <c r="TW3" s="114"/>
      <c r="TX3" s="114"/>
      <c r="TY3" s="114"/>
      <c r="TZ3" s="114"/>
      <c r="UA3" s="114"/>
      <c r="UB3" s="114"/>
      <c r="UC3" s="114"/>
      <c r="UD3" s="114"/>
      <c r="UE3" s="114"/>
      <c r="UF3" s="114"/>
      <c r="UG3" s="114"/>
      <c r="UH3" s="114"/>
      <c r="UI3" s="114"/>
      <c r="UJ3" s="114"/>
      <c r="UK3" s="114"/>
      <c r="UL3" s="114"/>
      <c r="UM3" s="114"/>
      <c r="UN3" s="114"/>
      <c r="UO3" s="114"/>
      <c r="UP3" s="114"/>
      <c r="UQ3" s="114"/>
      <c r="UR3" s="114"/>
      <c r="US3" s="114"/>
      <c r="UT3" s="114"/>
      <c r="UU3" s="114"/>
      <c r="UV3" s="114"/>
      <c r="UW3" s="114"/>
      <c r="UX3" s="114"/>
      <c r="UY3" s="114"/>
      <c r="UZ3" s="114"/>
      <c r="VA3" s="114"/>
      <c r="VB3" s="114"/>
      <c r="VC3" s="114"/>
      <c r="VD3" s="114"/>
      <c r="VE3" s="114"/>
      <c r="VF3" s="114"/>
      <c r="VG3" s="114"/>
      <c r="VH3" s="114"/>
      <c r="VI3" s="114"/>
      <c r="VJ3" s="114"/>
      <c r="VK3" s="114"/>
      <c r="VL3" s="114"/>
      <c r="VM3" s="114"/>
      <c r="VN3" s="114"/>
      <c r="VO3" s="114"/>
      <c r="VP3" s="114"/>
      <c r="VQ3" s="114"/>
      <c r="VR3" s="114"/>
      <c r="VS3" s="114"/>
      <c r="VT3" s="114"/>
      <c r="VU3" s="114"/>
      <c r="VV3" s="114"/>
      <c r="VW3" s="114"/>
      <c r="VX3" s="114"/>
      <c r="VY3" s="114"/>
      <c r="VZ3" s="114"/>
      <c r="WA3" s="114"/>
      <c r="WB3" s="114"/>
      <c r="WC3" s="114"/>
      <c r="WD3" s="114"/>
      <c r="WE3" s="114"/>
      <c r="WF3" s="114"/>
      <c r="WG3" s="114"/>
      <c r="WH3" s="114"/>
      <c r="WI3" s="114"/>
      <c r="WJ3" s="114"/>
      <c r="WK3" s="114"/>
      <c r="WL3" s="114"/>
      <c r="WM3" s="114"/>
      <c r="WN3" s="114"/>
      <c r="WO3" s="114"/>
      <c r="WP3" s="114"/>
      <c r="WQ3" s="114"/>
      <c r="WR3" s="114"/>
      <c r="WS3" s="114"/>
      <c r="WT3" s="114"/>
      <c r="WU3" s="114"/>
      <c r="WV3" s="114"/>
      <c r="WW3" s="114"/>
      <c r="WX3" s="114"/>
      <c r="WY3" s="114"/>
      <c r="WZ3" s="114"/>
      <c r="XA3" s="114"/>
      <c r="XB3" s="114"/>
      <c r="XC3" s="114"/>
      <c r="XD3" s="114"/>
      <c r="XE3" s="114"/>
      <c r="XF3" s="114"/>
      <c r="XG3" s="114"/>
      <c r="XH3" s="114"/>
      <c r="XI3" s="114"/>
      <c r="XJ3" s="114"/>
      <c r="XK3" s="114"/>
      <c r="XL3" s="114"/>
      <c r="XM3" s="114"/>
      <c r="XN3" s="114"/>
      <c r="XO3" s="114"/>
      <c r="XP3" s="114"/>
      <c r="XQ3" s="114"/>
      <c r="XR3" s="114"/>
      <c r="XS3" s="114"/>
      <c r="XT3" s="114"/>
      <c r="XU3" s="114"/>
      <c r="XV3" s="114"/>
      <c r="XW3" s="114"/>
      <c r="XX3" s="114"/>
      <c r="XY3" s="114"/>
      <c r="XZ3" s="114"/>
      <c r="YA3" s="114"/>
      <c r="YB3" s="114"/>
      <c r="YC3" s="114"/>
      <c r="YD3" s="114"/>
      <c r="YE3" s="114"/>
      <c r="YF3" s="114"/>
      <c r="YG3" s="114"/>
      <c r="YH3" s="114"/>
      <c r="YI3" s="114"/>
      <c r="YJ3" s="114"/>
      <c r="YK3" s="114"/>
      <c r="YL3" s="114"/>
      <c r="YM3" s="114"/>
      <c r="YN3" s="114"/>
      <c r="YO3" s="114"/>
      <c r="YP3" s="114"/>
      <c r="YQ3" s="114"/>
      <c r="YR3" s="114"/>
      <c r="YS3" s="114"/>
      <c r="YT3" s="114"/>
      <c r="YU3" s="114"/>
      <c r="YV3" s="114"/>
      <c r="YW3" s="114"/>
      <c r="YX3" s="114"/>
      <c r="YY3" s="114"/>
      <c r="YZ3" s="114"/>
      <c r="ZA3" s="114"/>
      <c r="ZB3" s="114"/>
      <c r="ZC3" s="114"/>
      <c r="ZD3" s="114"/>
      <c r="ZE3" s="114"/>
      <c r="ZF3" s="114"/>
      <c r="ZG3" s="114"/>
      <c r="ZH3" s="114"/>
      <c r="ZI3" s="114"/>
      <c r="ZJ3" s="114"/>
      <c r="ZK3" s="114"/>
      <c r="ZL3" s="114"/>
      <c r="ZM3" s="114"/>
      <c r="ZN3" s="114"/>
      <c r="ZO3" s="114"/>
      <c r="ZP3" s="114"/>
      <c r="ZQ3" s="114"/>
      <c r="ZR3" s="114"/>
      <c r="ZS3" s="114"/>
      <c r="ZT3" s="114"/>
      <c r="ZU3" s="114"/>
      <c r="ZV3" s="114"/>
      <c r="ZW3" s="114"/>
      <c r="ZX3" s="114"/>
      <c r="ZY3" s="114"/>
      <c r="ZZ3" s="114"/>
      <c r="AAA3" s="114"/>
      <c r="AAB3" s="114"/>
      <c r="AAC3" s="114"/>
      <c r="AAD3" s="114"/>
      <c r="AAE3" s="114"/>
      <c r="AAF3" s="114"/>
      <c r="AAG3" s="114"/>
      <c r="AAH3" s="114"/>
      <c r="AAI3" s="114"/>
      <c r="AAJ3" s="114"/>
      <c r="AAK3" s="114"/>
      <c r="AAL3" s="114"/>
      <c r="AAM3" s="114"/>
      <c r="AAN3" s="114"/>
      <c r="AAO3" s="114"/>
      <c r="AAP3" s="114"/>
      <c r="AAQ3" s="114"/>
      <c r="AAR3" s="114"/>
      <c r="AAS3" s="114"/>
      <c r="AAT3" s="114"/>
      <c r="AAU3" s="114"/>
      <c r="AAV3" s="114"/>
      <c r="AAW3" s="114"/>
      <c r="AAX3" s="114"/>
      <c r="AAY3" s="114"/>
      <c r="AAZ3" s="114"/>
      <c r="ABA3" s="114"/>
      <c r="ABB3" s="114"/>
      <c r="ABC3" s="114"/>
      <c r="ABD3" s="114"/>
      <c r="ABE3" s="114"/>
      <c r="ABF3" s="114"/>
      <c r="ABG3" s="114"/>
      <c r="ABH3" s="114"/>
      <c r="ABI3" s="114"/>
      <c r="ABJ3" s="114"/>
      <c r="ABK3" s="114"/>
      <c r="ABL3" s="114"/>
      <c r="ABM3" s="114"/>
      <c r="ABN3" s="114"/>
      <c r="ABO3" s="114"/>
      <c r="ABP3" s="114"/>
      <c r="ABQ3" s="114"/>
      <c r="ABR3" s="114"/>
      <c r="ABS3" s="114"/>
      <c r="ABT3" s="114"/>
      <c r="ABU3" s="114"/>
      <c r="ABV3" s="114"/>
      <c r="ABW3" s="114"/>
      <c r="ABX3" s="114"/>
      <c r="ABY3" s="114"/>
      <c r="ABZ3" s="114"/>
      <c r="ACA3" s="114"/>
      <c r="ACB3" s="114"/>
      <c r="ACC3" s="114"/>
      <c r="ACD3" s="114"/>
      <c r="ACE3" s="114"/>
      <c r="ACF3" s="114"/>
      <c r="ACG3" s="114"/>
      <c r="ACH3" s="114"/>
      <c r="ACI3" s="114"/>
      <c r="ACJ3" s="114"/>
      <c r="ACK3" s="114"/>
      <c r="ACL3" s="114"/>
      <c r="ACM3" s="114"/>
      <c r="ACN3" s="114"/>
      <c r="ACO3" s="114"/>
      <c r="ACP3" s="114"/>
      <c r="ACQ3" s="114"/>
      <c r="ACR3" s="114"/>
      <c r="ACS3" s="114"/>
      <c r="ACT3" s="114"/>
      <c r="ACU3" s="114"/>
      <c r="ACV3" s="114"/>
      <c r="ACW3" s="114"/>
      <c r="ACX3" s="114"/>
      <c r="ACY3" s="114"/>
      <c r="ACZ3" s="114"/>
      <c r="ADA3" s="114"/>
      <c r="ADB3" s="114"/>
      <c r="ADC3" s="114"/>
      <c r="ADD3" s="114"/>
      <c r="ADE3" s="114"/>
      <c r="ADF3" s="114"/>
      <c r="ADG3" s="114"/>
      <c r="ADH3" s="114"/>
      <c r="ADI3" s="114"/>
      <c r="ADJ3" s="114"/>
      <c r="ADK3" s="114"/>
      <c r="ADL3" s="114"/>
      <c r="ADM3" s="114"/>
      <c r="ADN3" s="114"/>
      <c r="ADO3" s="114"/>
      <c r="ADP3" s="114"/>
      <c r="ADQ3" s="114"/>
      <c r="ADR3" s="114"/>
      <c r="ADS3" s="114"/>
      <c r="ADT3" s="114"/>
      <c r="ADU3" s="114"/>
      <c r="ADV3" s="114"/>
      <c r="ADW3" s="114"/>
      <c r="ADX3" s="114"/>
      <c r="ADY3" s="114"/>
      <c r="ADZ3" s="114"/>
      <c r="AEA3" s="114"/>
      <c r="AEB3" s="114"/>
      <c r="AEC3" s="114"/>
      <c r="AED3" s="114"/>
      <c r="AEE3" s="114"/>
      <c r="AEF3" s="114"/>
      <c r="AEG3" s="114"/>
      <c r="AEH3" s="114"/>
      <c r="AEI3" s="114"/>
      <c r="AEJ3" s="114"/>
      <c r="AEK3" s="114"/>
      <c r="AEL3" s="114"/>
      <c r="AEM3" s="114"/>
      <c r="AEN3" s="114"/>
      <c r="AEO3" s="114"/>
      <c r="AEP3" s="114"/>
      <c r="AEQ3" s="114"/>
      <c r="AER3" s="114"/>
      <c r="AES3" s="114"/>
      <c r="AET3" s="114"/>
      <c r="AEU3" s="114"/>
      <c r="AEV3" s="114"/>
      <c r="AEW3" s="114"/>
      <c r="AEX3" s="114"/>
      <c r="AEY3" s="114"/>
      <c r="AEZ3" s="114"/>
      <c r="AFA3" s="114"/>
      <c r="AFB3" s="114"/>
      <c r="AFC3" s="114"/>
      <c r="AFD3" s="114"/>
      <c r="AFE3" s="114"/>
      <c r="AFF3" s="114"/>
      <c r="AFG3" s="114"/>
      <c r="AFH3" s="114"/>
      <c r="AFI3" s="114"/>
      <c r="AFJ3" s="114"/>
      <c r="AFK3" s="114"/>
      <c r="AFL3" s="114"/>
      <c r="AFM3" s="114"/>
      <c r="AFN3" s="114"/>
      <c r="AFO3" s="114"/>
      <c r="AFP3" s="114"/>
      <c r="AFQ3" s="114"/>
      <c r="AFR3" s="114"/>
      <c r="AFS3" s="114"/>
      <c r="AFT3" s="114"/>
      <c r="AFU3" s="114"/>
      <c r="AFV3" s="114"/>
      <c r="AFW3" s="114"/>
      <c r="AFX3" s="114"/>
      <c r="AFY3" s="114"/>
      <c r="AFZ3" s="114"/>
      <c r="AGA3" s="114"/>
      <c r="AGB3" s="114"/>
      <c r="AGC3" s="114"/>
      <c r="AGD3" s="114"/>
      <c r="AGE3" s="114"/>
      <c r="AGF3" s="114"/>
      <c r="AGG3" s="114"/>
      <c r="AGH3" s="114"/>
      <c r="AGI3" s="114"/>
      <c r="AGJ3" s="114"/>
      <c r="AGK3" s="114"/>
      <c r="AGL3" s="114"/>
      <c r="AGM3" s="114"/>
      <c r="AGN3" s="114"/>
      <c r="AGO3" s="114"/>
      <c r="AGP3" s="114"/>
      <c r="AGQ3" s="114"/>
      <c r="AGR3" s="114"/>
      <c r="AGS3" s="114"/>
      <c r="AGT3" s="114"/>
      <c r="AGU3" s="114"/>
      <c r="AGV3" s="114"/>
      <c r="AGW3" s="114"/>
      <c r="AGX3" s="114"/>
      <c r="AGY3" s="114"/>
      <c r="AGZ3" s="114"/>
      <c r="AHA3" s="114"/>
      <c r="AHB3" s="114"/>
      <c r="AHC3" s="114"/>
      <c r="AHD3" s="114"/>
      <c r="AHE3" s="114"/>
      <c r="AHF3" s="114"/>
      <c r="AHG3" s="114"/>
      <c r="AHH3" s="114"/>
      <c r="AHI3" s="114"/>
      <c r="AHJ3" s="114"/>
      <c r="AHK3" s="114"/>
      <c r="AHL3" s="114"/>
      <c r="AHM3" s="114"/>
      <c r="AHN3" s="114"/>
      <c r="AHO3" s="114"/>
      <c r="AHP3" s="114"/>
      <c r="AHQ3" s="114"/>
      <c r="AHR3" s="114"/>
      <c r="AHS3" s="114"/>
      <c r="AHT3" s="114"/>
      <c r="AHU3" s="114"/>
      <c r="AHV3" s="114"/>
      <c r="AHW3" s="114"/>
      <c r="AHX3" s="114"/>
      <c r="AHY3" s="114"/>
      <c r="AHZ3" s="114"/>
      <c r="AIA3" s="114"/>
      <c r="AIB3" s="114"/>
      <c r="AIC3" s="114"/>
      <c r="AID3" s="114"/>
      <c r="AIE3" s="114"/>
      <c r="AIF3" s="114"/>
      <c r="AIG3" s="114"/>
      <c r="AIH3" s="114"/>
      <c r="AII3" s="114"/>
      <c r="AIJ3" s="114"/>
    </row>
    <row r="4" spans="1:920" s="106" customFormat="1" ht="12.95" customHeight="1">
      <c r="A4" s="115"/>
      <c r="B4" s="115"/>
      <c r="C4" s="115"/>
      <c r="D4" s="115"/>
      <c r="E4" s="228" t="s">
        <v>2519</v>
      </c>
      <c r="F4" s="99"/>
      <c r="G4" s="99"/>
      <c r="H4" s="99"/>
      <c r="I4" s="103"/>
      <c r="K4" s="22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  <c r="IW4" s="99"/>
      <c r="IX4" s="99"/>
      <c r="IY4" s="99"/>
      <c r="IZ4" s="99"/>
      <c r="JA4" s="99"/>
      <c r="JB4" s="99"/>
      <c r="JC4" s="99"/>
      <c r="JD4" s="99"/>
      <c r="JE4" s="99"/>
      <c r="JF4" s="99"/>
      <c r="JG4" s="99"/>
      <c r="JH4" s="99"/>
      <c r="JI4" s="99"/>
      <c r="JJ4" s="99"/>
      <c r="JK4" s="99"/>
      <c r="JL4" s="99"/>
      <c r="JM4" s="99"/>
      <c r="JN4" s="99"/>
      <c r="JO4" s="99"/>
      <c r="JP4" s="99"/>
      <c r="JQ4" s="99"/>
      <c r="JR4" s="99"/>
      <c r="JS4" s="99"/>
      <c r="JT4" s="99"/>
      <c r="JU4" s="99"/>
      <c r="JV4" s="99"/>
      <c r="JW4" s="99"/>
      <c r="JX4" s="99"/>
      <c r="JY4" s="99"/>
      <c r="JZ4" s="99"/>
      <c r="KA4" s="99"/>
      <c r="KB4" s="99"/>
      <c r="KC4" s="99"/>
      <c r="KD4" s="99"/>
      <c r="KE4" s="99"/>
      <c r="KF4" s="99"/>
      <c r="KG4" s="99"/>
      <c r="KH4" s="99"/>
      <c r="KI4" s="99"/>
      <c r="KJ4" s="99"/>
      <c r="KK4" s="99"/>
      <c r="KL4" s="99"/>
      <c r="KM4" s="99"/>
      <c r="KN4" s="99"/>
      <c r="KO4" s="99"/>
      <c r="KP4" s="99"/>
      <c r="KQ4" s="99"/>
      <c r="KR4" s="99"/>
      <c r="KS4" s="99"/>
      <c r="KT4" s="99"/>
      <c r="KU4" s="99"/>
      <c r="KV4" s="99"/>
      <c r="KW4" s="99"/>
      <c r="KX4" s="99"/>
      <c r="KY4" s="99"/>
      <c r="KZ4" s="99"/>
      <c r="LA4" s="99"/>
      <c r="LB4" s="99"/>
      <c r="LC4" s="99"/>
      <c r="LD4" s="99"/>
      <c r="LE4" s="99"/>
      <c r="LF4" s="99"/>
      <c r="LG4" s="99"/>
      <c r="LH4" s="99"/>
      <c r="LI4" s="99"/>
      <c r="LJ4" s="99"/>
      <c r="LK4" s="99"/>
      <c r="LL4" s="99"/>
      <c r="LM4" s="99"/>
      <c r="LN4" s="99"/>
      <c r="LO4" s="99"/>
      <c r="LP4" s="99"/>
      <c r="LQ4" s="99"/>
      <c r="LR4" s="99"/>
      <c r="LS4" s="99"/>
      <c r="LT4" s="99"/>
      <c r="LU4" s="99"/>
      <c r="LV4" s="99"/>
      <c r="LW4" s="99"/>
      <c r="LX4" s="99"/>
      <c r="LY4" s="99"/>
      <c r="LZ4" s="99"/>
      <c r="MA4" s="99"/>
      <c r="MB4" s="99"/>
      <c r="MC4" s="99"/>
      <c r="MD4" s="99"/>
      <c r="ME4" s="99"/>
      <c r="MF4" s="99"/>
      <c r="MG4" s="99"/>
      <c r="MH4" s="99"/>
      <c r="MI4" s="99"/>
      <c r="MJ4" s="99"/>
      <c r="MK4" s="99"/>
      <c r="ML4" s="99"/>
      <c r="MM4" s="99"/>
      <c r="MN4" s="99"/>
      <c r="MO4" s="99"/>
      <c r="MP4" s="99"/>
      <c r="MQ4" s="99"/>
      <c r="MR4" s="99"/>
      <c r="MS4" s="99"/>
      <c r="MT4" s="99"/>
      <c r="MU4" s="99"/>
      <c r="MV4" s="99"/>
      <c r="MW4" s="99"/>
      <c r="MX4" s="99"/>
      <c r="MY4" s="99"/>
      <c r="MZ4" s="99"/>
      <c r="NA4" s="99"/>
      <c r="NB4" s="99"/>
      <c r="NC4" s="99"/>
      <c r="ND4" s="99"/>
      <c r="NE4" s="99"/>
      <c r="NF4" s="99"/>
      <c r="NG4" s="99"/>
      <c r="NH4" s="99"/>
      <c r="NI4" s="99"/>
      <c r="NJ4" s="99"/>
      <c r="NK4" s="99"/>
      <c r="NL4" s="99"/>
      <c r="NM4" s="99"/>
      <c r="NN4" s="99"/>
      <c r="NO4" s="99"/>
      <c r="NP4" s="99"/>
      <c r="NQ4" s="99"/>
      <c r="NR4" s="99"/>
      <c r="NS4" s="99"/>
      <c r="NT4" s="99"/>
      <c r="NU4" s="99"/>
      <c r="NV4" s="99"/>
      <c r="NW4" s="99"/>
      <c r="NX4" s="99"/>
      <c r="NY4" s="99"/>
      <c r="NZ4" s="99"/>
      <c r="OA4" s="99"/>
      <c r="OB4" s="99"/>
      <c r="OC4" s="99"/>
      <c r="OD4" s="99"/>
      <c r="OE4" s="99"/>
      <c r="OF4" s="99"/>
      <c r="OG4" s="99"/>
      <c r="OH4" s="99"/>
      <c r="OI4" s="99"/>
      <c r="OJ4" s="99"/>
      <c r="OK4" s="99"/>
      <c r="OL4" s="99"/>
      <c r="OM4" s="99"/>
      <c r="ON4" s="99"/>
      <c r="OO4" s="99"/>
      <c r="OP4" s="99"/>
      <c r="OQ4" s="99"/>
      <c r="OR4" s="99"/>
      <c r="OS4" s="99"/>
      <c r="OT4" s="99"/>
      <c r="OU4" s="99"/>
      <c r="OV4" s="99"/>
      <c r="OW4" s="99"/>
      <c r="OX4" s="99"/>
      <c r="OY4" s="99"/>
      <c r="OZ4" s="99"/>
      <c r="PA4" s="99"/>
      <c r="PB4" s="99"/>
      <c r="PC4" s="99"/>
      <c r="PD4" s="99"/>
      <c r="PE4" s="99"/>
      <c r="PF4" s="99"/>
      <c r="PG4" s="99"/>
      <c r="PH4" s="99"/>
      <c r="PI4" s="99"/>
      <c r="PJ4" s="99"/>
      <c r="PK4" s="99"/>
      <c r="PL4" s="99"/>
      <c r="PM4" s="99"/>
      <c r="PN4" s="99"/>
      <c r="PO4" s="99"/>
      <c r="PP4" s="99"/>
      <c r="PQ4" s="99"/>
      <c r="PR4" s="99"/>
      <c r="PS4" s="99"/>
      <c r="PT4" s="99"/>
      <c r="PU4" s="99"/>
      <c r="PV4" s="99"/>
      <c r="PW4" s="99"/>
      <c r="PX4" s="99"/>
      <c r="PY4" s="99"/>
      <c r="PZ4" s="99"/>
      <c r="QA4" s="99"/>
      <c r="QB4" s="99"/>
      <c r="QC4" s="99"/>
      <c r="QD4" s="99"/>
      <c r="QE4" s="99"/>
      <c r="QF4" s="99"/>
      <c r="QG4" s="99"/>
      <c r="QH4" s="99"/>
      <c r="QI4" s="99"/>
      <c r="QJ4" s="99"/>
      <c r="QK4" s="99"/>
      <c r="QL4" s="99"/>
      <c r="QM4" s="99"/>
      <c r="QN4" s="99"/>
      <c r="QO4" s="99"/>
      <c r="QP4" s="99"/>
      <c r="QQ4" s="99"/>
      <c r="QR4" s="99"/>
      <c r="QS4" s="99"/>
      <c r="QT4" s="99"/>
      <c r="QU4" s="99"/>
      <c r="QV4" s="99"/>
      <c r="QW4" s="99"/>
      <c r="QX4" s="99"/>
      <c r="QY4" s="99"/>
      <c r="QZ4" s="99"/>
      <c r="RA4" s="99"/>
      <c r="RB4" s="99"/>
      <c r="RC4" s="99"/>
      <c r="RD4" s="99"/>
      <c r="RE4" s="99"/>
      <c r="RF4" s="99"/>
      <c r="RG4" s="99"/>
      <c r="RH4" s="99"/>
      <c r="RI4" s="99"/>
      <c r="RJ4" s="99"/>
      <c r="RK4" s="99"/>
      <c r="RL4" s="99"/>
      <c r="RM4" s="99"/>
      <c r="RN4" s="99"/>
      <c r="RO4" s="99"/>
      <c r="RP4" s="99"/>
      <c r="RQ4" s="99"/>
      <c r="RR4" s="99"/>
      <c r="RS4" s="99"/>
      <c r="RT4" s="99"/>
      <c r="RU4" s="99"/>
      <c r="RV4" s="99"/>
      <c r="RW4" s="99"/>
      <c r="RX4" s="99"/>
      <c r="RY4" s="99"/>
      <c r="RZ4" s="99"/>
      <c r="SA4" s="99"/>
      <c r="SB4" s="99"/>
      <c r="SC4" s="99"/>
      <c r="SD4" s="99"/>
      <c r="SE4" s="99"/>
      <c r="SF4" s="99"/>
      <c r="SG4" s="99"/>
      <c r="SH4" s="99"/>
      <c r="SI4" s="99"/>
      <c r="SJ4" s="99"/>
      <c r="SK4" s="99"/>
      <c r="SL4" s="99"/>
      <c r="SM4" s="99"/>
      <c r="SN4" s="99"/>
      <c r="SO4" s="99"/>
      <c r="SP4" s="99"/>
      <c r="SQ4" s="99"/>
      <c r="SR4" s="99"/>
      <c r="SS4" s="99"/>
      <c r="ST4" s="99"/>
      <c r="SU4" s="99"/>
      <c r="SV4" s="99"/>
      <c r="SW4" s="99"/>
      <c r="SX4" s="99"/>
      <c r="SY4" s="99"/>
      <c r="SZ4" s="99"/>
      <c r="TA4" s="99"/>
      <c r="TB4" s="99"/>
      <c r="TC4" s="99"/>
      <c r="TD4" s="99"/>
      <c r="TE4" s="99"/>
      <c r="TF4" s="99"/>
      <c r="TG4" s="99"/>
      <c r="TH4" s="99"/>
      <c r="TI4" s="99"/>
      <c r="TJ4" s="99"/>
      <c r="TK4" s="99"/>
      <c r="TL4" s="99"/>
      <c r="TM4" s="99"/>
      <c r="TN4" s="99"/>
      <c r="TO4" s="99"/>
      <c r="TP4" s="99"/>
      <c r="TQ4" s="99"/>
      <c r="TR4" s="99"/>
      <c r="TS4" s="99"/>
      <c r="TT4" s="99"/>
      <c r="TU4" s="99"/>
      <c r="TV4" s="99"/>
      <c r="TW4" s="99"/>
      <c r="TX4" s="99"/>
      <c r="TY4" s="99"/>
      <c r="TZ4" s="99"/>
      <c r="UA4" s="99"/>
      <c r="UB4" s="99"/>
      <c r="UC4" s="99"/>
      <c r="UD4" s="99"/>
      <c r="UE4" s="99"/>
      <c r="UF4" s="99"/>
      <c r="UG4" s="99"/>
      <c r="UH4" s="99"/>
      <c r="UI4" s="99"/>
      <c r="UJ4" s="99"/>
      <c r="UK4" s="99"/>
      <c r="UL4" s="99"/>
      <c r="UM4" s="99"/>
      <c r="UN4" s="99"/>
      <c r="UO4" s="99"/>
      <c r="UP4" s="99"/>
      <c r="UQ4" s="99"/>
      <c r="UR4" s="99"/>
      <c r="US4" s="99"/>
      <c r="UT4" s="99"/>
      <c r="UU4" s="99"/>
      <c r="UV4" s="99"/>
      <c r="UW4" s="99"/>
      <c r="UX4" s="99"/>
      <c r="UY4" s="99"/>
      <c r="UZ4" s="99"/>
      <c r="VA4" s="99"/>
      <c r="VB4" s="99"/>
      <c r="VC4" s="99"/>
      <c r="VD4" s="99"/>
      <c r="VE4" s="99"/>
      <c r="VF4" s="99"/>
      <c r="VG4" s="99"/>
      <c r="VH4" s="99"/>
      <c r="VI4" s="99"/>
      <c r="VJ4" s="99"/>
      <c r="VK4" s="99"/>
      <c r="VL4" s="99"/>
      <c r="VM4" s="99"/>
      <c r="VN4" s="99"/>
      <c r="VO4" s="99"/>
      <c r="VP4" s="99"/>
      <c r="VQ4" s="99"/>
      <c r="VR4" s="99"/>
      <c r="VS4" s="99"/>
      <c r="VT4" s="99"/>
      <c r="VU4" s="99"/>
      <c r="VV4" s="99"/>
      <c r="VW4" s="99"/>
      <c r="VX4" s="99"/>
      <c r="VY4" s="99"/>
      <c r="VZ4" s="99"/>
      <c r="WA4" s="99"/>
      <c r="WB4" s="99"/>
      <c r="WC4" s="99"/>
      <c r="WD4" s="99"/>
      <c r="WE4" s="99"/>
      <c r="WF4" s="99"/>
      <c r="WG4" s="99"/>
      <c r="WH4" s="99"/>
      <c r="WI4" s="99"/>
      <c r="WJ4" s="99"/>
      <c r="WK4" s="99"/>
      <c r="WL4" s="99"/>
      <c r="WM4" s="99"/>
      <c r="WN4" s="99"/>
      <c r="WO4" s="99"/>
      <c r="WP4" s="99"/>
      <c r="WQ4" s="99"/>
      <c r="WR4" s="99"/>
      <c r="WS4" s="99"/>
      <c r="WT4" s="99"/>
      <c r="WU4" s="99"/>
      <c r="WV4" s="99"/>
      <c r="WW4" s="99"/>
      <c r="WX4" s="99"/>
      <c r="WY4" s="99"/>
      <c r="WZ4" s="99"/>
      <c r="XA4" s="99"/>
      <c r="XB4" s="99"/>
      <c r="XC4" s="99"/>
      <c r="XD4" s="99"/>
      <c r="XE4" s="99"/>
      <c r="XF4" s="99"/>
      <c r="XG4" s="99"/>
      <c r="XH4" s="99"/>
      <c r="XI4" s="99"/>
      <c r="XJ4" s="99"/>
      <c r="XK4" s="99"/>
      <c r="XL4" s="99"/>
      <c r="XM4" s="99"/>
      <c r="XN4" s="99"/>
      <c r="XO4" s="99"/>
      <c r="XP4" s="99"/>
      <c r="XQ4" s="99"/>
      <c r="XR4" s="99"/>
      <c r="XS4" s="99"/>
      <c r="XT4" s="99"/>
      <c r="XU4" s="99"/>
      <c r="XV4" s="99"/>
      <c r="XW4" s="99"/>
      <c r="XX4" s="99"/>
      <c r="XY4" s="99"/>
      <c r="XZ4" s="99"/>
      <c r="YA4" s="99"/>
      <c r="YB4" s="99"/>
      <c r="YC4" s="99"/>
      <c r="YD4" s="99"/>
      <c r="YE4" s="99"/>
      <c r="YF4" s="99"/>
      <c r="YG4" s="99"/>
      <c r="YH4" s="99"/>
      <c r="YI4" s="99"/>
      <c r="YJ4" s="99"/>
      <c r="YK4" s="99"/>
      <c r="YL4" s="99"/>
      <c r="YM4" s="99"/>
      <c r="YN4" s="99"/>
      <c r="YO4" s="99"/>
      <c r="YP4" s="99"/>
      <c r="YQ4" s="99"/>
      <c r="YR4" s="99"/>
      <c r="YS4" s="99"/>
      <c r="YT4" s="99"/>
      <c r="YU4" s="99"/>
      <c r="YV4" s="99"/>
      <c r="YW4" s="99"/>
      <c r="YX4" s="99"/>
      <c r="YY4" s="99"/>
      <c r="YZ4" s="99"/>
      <c r="ZA4" s="99"/>
      <c r="ZB4" s="99"/>
      <c r="ZC4" s="99"/>
      <c r="ZD4" s="99"/>
      <c r="ZE4" s="99"/>
      <c r="ZF4" s="99"/>
      <c r="ZG4" s="99"/>
      <c r="ZH4" s="99"/>
      <c r="ZI4" s="99"/>
      <c r="ZJ4" s="99"/>
      <c r="ZK4" s="99"/>
      <c r="ZL4" s="99"/>
      <c r="ZM4" s="99"/>
      <c r="ZN4" s="99"/>
      <c r="ZO4" s="99"/>
      <c r="ZP4" s="99"/>
      <c r="ZQ4" s="99"/>
      <c r="ZR4" s="99"/>
      <c r="ZS4" s="99"/>
      <c r="ZT4" s="99"/>
      <c r="ZU4" s="99"/>
      <c r="ZV4" s="99"/>
      <c r="ZW4" s="99"/>
      <c r="ZX4" s="99"/>
      <c r="ZY4" s="99"/>
      <c r="ZZ4" s="99"/>
      <c r="AAA4" s="99"/>
      <c r="AAB4" s="99"/>
      <c r="AAC4" s="99"/>
      <c r="AAD4" s="99"/>
      <c r="AAE4" s="99"/>
      <c r="AAF4" s="99"/>
      <c r="AAG4" s="99"/>
      <c r="AAH4" s="99"/>
      <c r="AAI4" s="99"/>
      <c r="AAJ4" s="99"/>
      <c r="AAK4" s="99"/>
      <c r="AAL4" s="99"/>
      <c r="AAM4" s="99"/>
      <c r="AAN4" s="99"/>
      <c r="AAO4" s="99"/>
      <c r="AAP4" s="99"/>
      <c r="AAQ4" s="99"/>
      <c r="AAR4" s="99"/>
      <c r="AAS4" s="99"/>
      <c r="AAT4" s="99"/>
      <c r="AAU4" s="99"/>
      <c r="AAV4" s="99"/>
      <c r="AAW4" s="99"/>
      <c r="AAX4" s="99"/>
      <c r="AAY4" s="99"/>
      <c r="AAZ4" s="99"/>
      <c r="ABA4" s="99"/>
      <c r="ABB4" s="99"/>
      <c r="ABC4" s="99"/>
      <c r="ABD4" s="99"/>
      <c r="ABE4" s="99"/>
      <c r="ABF4" s="99"/>
      <c r="ABG4" s="99"/>
      <c r="ABH4" s="99"/>
      <c r="ABI4" s="99"/>
      <c r="ABJ4" s="99"/>
      <c r="ABK4" s="99"/>
      <c r="ABL4" s="99"/>
      <c r="ABM4" s="99"/>
      <c r="ABN4" s="99"/>
      <c r="ABO4" s="99"/>
      <c r="ABP4" s="99"/>
      <c r="ABQ4" s="99"/>
      <c r="ABR4" s="99"/>
      <c r="ABS4" s="99"/>
      <c r="ABT4" s="99"/>
      <c r="ABU4" s="99"/>
      <c r="ABV4" s="99"/>
      <c r="ABW4" s="99"/>
      <c r="ABX4" s="99"/>
      <c r="ABY4" s="99"/>
      <c r="ABZ4" s="99"/>
      <c r="ACA4" s="99"/>
      <c r="ACB4" s="99"/>
      <c r="ACC4" s="99"/>
      <c r="ACD4" s="99"/>
      <c r="ACE4" s="99"/>
      <c r="ACF4" s="99"/>
      <c r="ACG4" s="99"/>
      <c r="ACH4" s="99"/>
      <c r="ACI4" s="99"/>
      <c r="ACJ4" s="99"/>
      <c r="ACK4" s="99"/>
      <c r="ACL4" s="99"/>
      <c r="ACM4" s="99"/>
      <c r="ACN4" s="99"/>
      <c r="ACO4" s="99"/>
      <c r="ACP4" s="99"/>
      <c r="ACQ4" s="99"/>
      <c r="ACR4" s="99"/>
      <c r="ACS4" s="99"/>
      <c r="ACT4" s="99"/>
      <c r="ACU4" s="99"/>
      <c r="ACV4" s="99"/>
      <c r="ACW4" s="99"/>
      <c r="ACX4" s="99"/>
      <c r="ACY4" s="99"/>
      <c r="ACZ4" s="99"/>
      <c r="ADA4" s="99"/>
      <c r="ADB4" s="99"/>
      <c r="ADC4" s="99"/>
      <c r="ADD4" s="99"/>
      <c r="ADE4" s="99"/>
      <c r="ADF4" s="99"/>
      <c r="ADG4" s="99"/>
      <c r="ADH4" s="99"/>
      <c r="ADI4" s="99"/>
      <c r="ADJ4" s="99"/>
      <c r="ADK4" s="99"/>
      <c r="ADL4" s="99"/>
      <c r="ADM4" s="99"/>
      <c r="ADN4" s="99"/>
      <c r="ADO4" s="99"/>
      <c r="ADP4" s="99"/>
      <c r="ADQ4" s="99"/>
      <c r="ADR4" s="99"/>
      <c r="ADS4" s="99"/>
      <c r="ADT4" s="99"/>
      <c r="ADU4" s="99"/>
      <c r="ADV4" s="99"/>
      <c r="ADW4" s="99"/>
      <c r="ADX4" s="99"/>
      <c r="ADY4" s="99"/>
      <c r="ADZ4" s="99"/>
      <c r="AEA4" s="99"/>
      <c r="AEB4" s="99"/>
      <c r="AEC4" s="99"/>
      <c r="AED4" s="99"/>
      <c r="AEE4" s="99"/>
      <c r="AEF4" s="99"/>
      <c r="AEG4" s="99"/>
      <c r="AEH4" s="99"/>
      <c r="AEI4" s="99"/>
      <c r="AEJ4" s="99"/>
      <c r="AEK4" s="99"/>
      <c r="AEL4" s="99"/>
      <c r="AEM4" s="99"/>
      <c r="AEN4" s="99"/>
      <c r="AEO4" s="99"/>
      <c r="AEP4" s="99"/>
      <c r="AEQ4" s="99"/>
      <c r="AER4" s="99"/>
      <c r="AES4" s="99"/>
      <c r="AET4" s="99"/>
      <c r="AEU4" s="99"/>
      <c r="AEV4" s="99"/>
      <c r="AEW4" s="99"/>
      <c r="AEX4" s="99"/>
      <c r="AEY4" s="99"/>
      <c r="AEZ4" s="99"/>
      <c r="AFA4" s="99"/>
      <c r="AFB4" s="99"/>
      <c r="AFC4" s="99"/>
      <c r="AFD4" s="99"/>
      <c r="AFE4" s="99"/>
      <c r="AFF4" s="99"/>
      <c r="AFG4" s="99"/>
      <c r="AFH4" s="99"/>
      <c r="AFI4" s="99"/>
      <c r="AFJ4" s="99"/>
      <c r="AFK4" s="99"/>
      <c r="AFL4" s="99"/>
      <c r="AFM4" s="99"/>
      <c r="AFN4" s="99"/>
      <c r="AFO4" s="99"/>
      <c r="AFP4" s="99"/>
      <c r="AFQ4" s="99"/>
      <c r="AFR4" s="99"/>
      <c r="AFS4" s="99"/>
      <c r="AFT4" s="99"/>
      <c r="AFU4" s="99"/>
      <c r="AFV4" s="99"/>
      <c r="AFW4" s="99"/>
      <c r="AFX4" s="99"/>
      <c r="AFY4" s="99"/>
      <c r="AFZ4" s="99"/>
      <c r="AGA4" s="99"/>
      <c r="AGB4" s="99"/>
      <c r="AGC4" s="99"/>
      <c r="AGD4" s="99"/>
      <c r="AGE4" s="99"/>
      <c r="AGF4" s="99"/>
      <c r="AGG4" s="99"/>
      <c r="AGH4" s="99"/>
      <c r="AGI4" s="99"/>
      <c r="AGJ4" s="99"/>
      <c r="AGK4" s="99"/>
      <c r="AGL4" s="99"/>
      <c r="AGM4" s="99"/>
      <c r="AGN4" s="99"/>
      <c r="AGO4" s="99"/>
      <c r="AGP4" s="99"/>
      <c r="AGQ4" s="99"/>
      <c r="AGR4" s="99"/>
      <c r="AGS4" s="99"/>
      <c r="AGT4" s="99"/>
      <c r="AGU4" s="99"/>
      <c r="AGV4" s="99"/>
      <c r="AGW4" s="99"/>
      <c r="AGX4" s="99"/>
      <c r="AGY4" s="99"/>
      <c r="AGZ4" s="99"/>
      <c r="AHA4" s="99"/>
      <c r="AHB4" s="99"/>
      <c r="AHC4" s="99"/>
      <c r="AHD4" s="99"/>
      <c r="AHE4" s="99"/>
      <c r="AHF4" s="99"/>
      <c r="AHG4" s="99"/>
      <c r="AHH4" s="99"/>
      <c r="AHI4" s="99"/>
      <c r="AHJ4" s="99"/>
      <c r="AHK4" s="99"/>
      <c r="AHL4" s="99"/>
      <c r="AHM4" s="99"/>
      <c r="AHN4" s="99"/>
      <c r="AHO4" s="99"/>
      <c r="AHP4" s="99"/>
      <c r="AHQ4" s="99"/>
      <c r="AHR4" s="99"/>
      <c r="AHS4" s="99"/>
      <c r="AHT4" s="99"/>
      <c r="AHU4" s="99"/>
      <c r="AHV4" s="99"/>
      <c r="AHW4" s="99"/>
      <c r="AHX4" s="99"/>
      <c r="AHY4" s="99"/>
      <c r="AHZ4" s="99"/>
      <c r="AIA4" s="99"/>
      <c r="AIB4" s="99"/>
      <c r="AIC4" s="99"/>
      <c r="AID4" s="99"/>
      <c r="AIE4" s="99"/>
      <c r="AIF4" s="99"/>
      <c r="AIG4" s="99"/>
      <c r="AIH4" s="99"/>
      <c r="AII4" s="99"/>
      <c r="AIJ4" s="99"/>
    </row>
    <row r="5" spans="1:920" s="105" customFormat="1" ht="12.95" customHeight="1">
      <c r="A5" s="113"/>
      <c r="B5" s="113"/>
      <c r="C5" s="113"/>
      <c r="D5" s="113"/>
      <c r="E5" s="291" t="str">
        <f>BS!E5</f>
        <v>66.30</v>
      </c>
      <c r="F5" s="291"/>
      <c r="G5" s="291"/>
      <c r="H5" s="291"/>
      <c r="I5" s="101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</row>
    <row r="6" spans="1:920" s="106" customFormat="1" ht="12.95" customHeight="1">
      <c r="A6" s="115"/>
      <c r="B6" s="115"/>
      <c r="C6" s="115"/>
      <c r="D6" s="115"/>
      <c r="E6" s="228" t="s">
        <v>7</v>
      </c>
      <c r="F6" s="44"/>
      <c r="G6" s="44"/>
      <c r="H6" s="99"/>
      <c r="I6" s="103"/>
      <c r="K6" s="22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  <c r="IW6" s="99"/>
      <c r="IX6" s="99"/>
      <c r="IY6" s="99"/>
      <c r="IZ6" s="99"/>
      <c r="JA6" s="99"/>
      <c r="JB6" s="99"/>
      <c r="JC6" s="99"/>
      <c r="JD6" s="99"/>
      <c r="JE6" s="99"/>
      <c r="JF6" s="99"/>
      <c r="JG6" s="99"/>
      <c r="JH6" s="99"/>
      <c r="JI6" s="99"/>
      <c r="JJ6" s="99"/>
      <c r="JK6" s="99"/>
      <c r="JL6" s="99"/>
      <c r="JM6" s="99"/>
      <c r="JN6" s="99"/>
      <c r="JO6" s="99"/>
      <c r="JP6" s="99"/>
      <c r="JQ6" s="99"/>
      <c r="JR6" s="99"/>
      <c r="JS6" s="99"/>
      <c r="JT6" s="99"/>
      <c r="JU6" s="99"/>
      <c r="JV6" s="99"/>
      <c r="JW6" s="99"/>
      <c r="JX6" s="99"/>
      <c r="JY6" s="99"/>
      <c r="JZ6" s="99"/>
      <c r="KA6" s="99"/>
      <c r="KB6" s="99"/>
      <c r="KC6" s="99"/>
      <c r="KD6" s="99"/>
      <c r="KE6" s="99"/>
      <c r="KF6" s="99"/>
      <c r="KG6" s="99"/>
      <c r="KH6" s="99"/>
      <c r="KI6" s="99"/>
      <c r="KJ6" s="99"/>
      <c r="KK6" s="99"/>
      <c r="KL6" s="99"/>
      <c r="KM6" s="99"/>
      <c r="KN6" s="99"/>
      <c r="KO6" s="99"/>
      <c r="KP6" s="99"/>
      <c r="KQ6" s="99"/>
      <c r="KR6" s="99"/>
      <c r="KS6" s="99"/>
      <c r="KT6" s="99"/>
      <c r="KU6" s="99"/>
      <c r="KV6" s="99"/>
      <c r="KW6" s="99"/>
      <c r="KX6" s="99"/>
      <c r="KY6" s="99"/>
      <c r="KZ6" s="99"/>
      <c r="LA6" s="99"/>
      <c r="LB6" s="99"/>
      <c r="LC6" s="99"/>
      <c r="LD6" s="99"/>
      <c r="LE6" s="99"/>
      <c r="LF6" s="99"/>
      <c r="LG6" s="99"/>
      <c r="LH6" s="99"/>
      <c r="LI6" s="99"/>
      <c r="LJ6" s="99"/>
      <c r="LK6" s="99"/>
      <c r="LL6" s="99"/>
      <c r="LM6" s="99"/>
      <c r="LN6" s="99"/>
      <c r="LO6" s="99"/>
      <c r="LP6" s="99"/>
      <c r="LQ6" s="99"/>
      <c r="LR6" s="99"/>
      <c r="LS6" s="99"/>
      <c r="LT6" s="99"/>
      <c r="LU6" s="99"/>
      <c r="LV6" s="99"/>
      <c r="LW6" s="99"/>
      <c r="LX6" s="99"/>
      <c r="LY6" s="99"/>
      <c r="LZ6" s="99"/>
      <c r="MA6" s="99"/>
      <c r="MB6" s="99"/>
      <c r="MC6" s="99"/>
      <c r="MD6" s="99"/>
      <c r="ME6" s="99"/>
      <c r="MF6" s="99"/>
      <c r="MG6" s="99"/>
      <c r="MH6" s="99"/>
      <c r="MI6" s="99"/>
      <c r="MJ6" s="99"/>
      <c r="MK6" s="99"/>
      <c r="ML6" s="99"/>
      <c r="MM6" s="99"/>
      <c r="MN6" s="99"/>
      <c r="MO6" s="99"/>
      <c r="MP6" s="99"/>
      <c r="MQ6" s="99"/>
      <c r="MR6" s="99"/>
      <c r="MS6" s="99"/>
      <c r="MT6" s="99"/>
      <c r="MU6" s="99"/>
      <c r="MV6" s="99"/>
      <c r="MW6" s="99"/>
      <c r="MX6" s="99"/>
      <c r="MY6" s="99"/>
      <c r="MZ6" s="99"/>
      <c r="NA6" s="99"/>
      <c r="NB6" s="99"/>
      <c r="NC6" s="99"/>
      <c r="ND6" s="99"/>
      <c r="NE6" s="99"/>
      <c r="NF6" s="99"/>
      <c r="NG6" s="99"/>
      <c r="NH6" s="99"/>
      <c r="NI6" s="99"/>
      <c r="NJ6" s="99"/>
      <c r="NK6" s="99"/>
      <c r="NL6" s="99"/>
      <c r="NM6" s="99"/>
      <c r="NN6" s="99"/>
      <c r="NO6" s="99"/>
      <c r="NP6" s="99"/>
      <c r="NQ6" s="99"/>
      <c r="NR6" s="99"/>
      <c r="NS6" s="99"/>
      <c r="NT6" s="99"/>
      <c r="NU6" s="99"/>
      <c r="NV6" s="99"/>
      <c r="NW6" s="99"/>
      <c r="NX6" s="99"/>
      <c r="NY6" s="99"/>
      <c r="NZ6" s="99"/>
      <c r="OA6" s="99"/>
      <c r="OB6" s="99"/>
      <c r="OC6" s="99"/>
      <c r="OD6" s="99"/>
      <c r="OE6" s="99"/>
      <c r="OF6" s="99"/>
      <c r="OG6" s="99"/>
      <c r="OH6" s="99"/>
      <c r="OI6" s="99"/>
      <c r="OJ6" s="99"/>
      <c r="OK6" s="99"/>
      <c r="OL6" s="99"/>
      <c r="OM6" s="99"/>
      <c r="ON6" s="99"/>
      <c r="OO6" s="99"/>
      <c r="OP6" s="99"/>
      <c r="OQ6" s="99"/>
      <c r="OR6" s="99"/>
      <c r="OS6" s="99"/>
      <c r="OT6" s="99"/>
      <c r="OU6" s="99"/>
      <c r="OV6" s="99"/>
      <c r="OW6" s="99"/>
      <c r="OX6" s="99"/>
      <c r="OY6" s="99"/>
      <c r="OZ6" s="99"/>
      <c r="PA6" s="99"/>
      <c r="PB6" s="99"/>
      <c r="PC6" s="99"/>
      <c r="PD6" s="99"/>
      <c r="PE6" s="99"/>
      <c r="PF6" s="99"/>
      <c r="PG6" s="99"/>
      <c r="PH6" s="99"/>
      <c r="PI6" s="99"/>
      <c r="PJ6" s="99"/>
      <c r="PK6" s="99"/>
      <c r="PL6" s="99"/>
      <c r="PM6" s="99"/>
      <c r="PN6" s="99"/>
      <c r="PO6" s="99"/>
      <c r="PP6" s="99"/>
      <c r="PQ6" s="99"/>
      <c r="PR6" s="99"/>
      <c r="PS6" s="99"/>
      <c r="PT6" s="99"/>
      <c r="PU6" s="99"/>
      <c r="PV6" s="99"/>
      <c r="PW6" s="99"/>
      <c r="PX6" s="99"/>
      <c r="PY6" s="99"/>
      <c r="PZ6" s="99"/>
      <c r="QA6" s="99"/>
      <c r="QB6" s="99"/>
      <c r="QC6" s="99"/>
      <c r="QD6" s="99"/>
      <c r="QE6" s="99"/>
      <c r="QF6" s="99"/>
      <c r="QG6" s="99"/>
      <c r="QH6" s="99"/>
      <c r="QI6" s="99"/>
      <c r="QJ6" s="99"/>
      <c r="QK6" s="99"/>
      <c r="QL6" s="99"/>
      <c r="QM6" s="99"/>
      <c r="QN6" s="99"/>
      <c r="QO6" s="99"/>
      <c r="QP6" s="99"/>
      <c r="QQ6" s="99"/>
      <c r="QR6" s="99"/>
      <c r="QS6" s="99"/>
      <c r="QT6" s="99"/>
      <c r="QU6" s="99"/>
      <c r="QV6" s="99"/>
      <c r="QW6" s="99"/>
      <c r="QX6" s="99"/>
      <c r="QY6" s="99"/>
      <c r="QZ6" s="99"/>
      <c r="RA6" s="99"/>
      <c r="RB6" s="99"/>
      <c r="RC6" s="99"/>
      <c r="RD6" s="99"/>
      <c r="RE6" s="99"/>
      <c r="RF6" s="99"/>
      <c r="RG6" s="99"/>
      <c r="RH6" s="99"/>
      <c r="RI6" s="99"/>
      <c r="RJ6" s="99"/>
      <c r="RK6" s="99"/>
      <c r="RL6" s="99"/>
      <c r="RM6" s="99"/>
      <c r="RN6" s="99"/>
      <c r="RO6" s="99"/>
      <c r="RP6" s="99"/>
      <c r="RQ6" s="99"/>
      <c r="RR6" s="99"/>
      <c r="RS6" s="99"/>
      <c r="RT6" s="99"/>
      <c r="RU6" s="99"/>
      <c r="RV6" s="99"/>
      <c r="RW6" s="99"/>
      <c r="RX6" s="99"/>
      <c r="RY6" s="99"/>
      <c r="RZ6" s="99"/>
      <c r="SA6" s="99"/>
      <c r="SB6" s="99"/>
      <c r="SC6" s="99"/>
      <c r="SD6" s="99"/>
      <c r="SE6" s="99"/>
      <c r="SF6" s="99"/>
      <c r="SG6" s="99"/>
      <c r="SH6" s="99"/>
      <c r="SI6" s="99"/>
      <c r="SJ6" s="99"/>
      <c r="SK6" s="99"/>
      <c r="SL6" s="99"/>
      <c r="SM6" s="99"/>
      <c r="SN6" s="99"/>
      <c r="SO6" s="99"/>
      <c r="SP6" s="99"/>
      <c r="SQ6" s="99"/>
      <c r="SR6" s="99"/>
      <c r="SS6" s="99"/>
      <c r="ST6" s="99"/>
      <c r="SU6" s="99"/>
      <c r="SV6" s="99"/>
      <c r="SW6" s="99"/>
      <c r="SX6" s="99"/>
      <c r="SY6" s="99"/>
      <c r="SZ6" s="99"/>
      <c r="TA6" s="99"/>
      <c r="TB6" s="99"/>
      <c r="TC6" s="99"/>
      <c r="TD6" s="99"/>
      <c r="TE6" s="99"/>
      <c r="TF6" s="99"/>
      <c r="TG6" s="99"/>
      <c r="TH6" s="99"/>
      <c r="TI6" s="99"/>
      <c r="TJ6" s="99"/>
      <c r="TK6" s="99"/>
      <c r="TL6" s="99"/>
      <c r="TM6" s="99"/>
      <c r="TN6" s="99"/>
      <c r="TO6" s="99"/>
      <c r="TP6" s="99"/>
      <c r="TQ6" s="99"/>
      <c r="TR6" s="99"/>
      <c r="TS6" s="99"/>
      <c r="TT6" s="99"/>
      <c r="TU6" s="99"/>
      <c r="TV6" s="99"/>
      <c r="TW6" s="99"/>
      <c r="TX6" s="99"/>
      <c r="TY6" s="99"/>
      <c r="TZ6" s="99"/>
      <c r="UA6" s="99"/>
      <c r="UB6" s="99"/>
      <c r="UC6" s="99"/>
      <c r="UD6" s="99"/>
      <c r="UE6" s="99"/>
      <c r="UF6" s="99"/>
      <c r="UG6" s="99"/>
      <c r="UH6" s="99"/>
      <c r="UI6" s="99"/>
      <c r="UJ6" s="99"/>
      <c r="UK6" s="99"/>
      <c r="UL6" s="99"/>
      <c r="UM6" s="99"/>
      <c r="UN6" s="99"/>
      <c r="UO6" s="99"/>
      <c r="UP6" s="99"/>
      <c r="UQ6" s="99"/>
      <c r="UR6" s="99"/>
      <c r="US6" s="99"/>
      <c r="UT6" s="99"/>
      <c r="UU6" s="99"/>
      <c r="UV6" s="99"/>
      <c r="UW6" s="99"/>
      <c r="UX6" s="99"/>
      <c r="UY6" s="99"/>
      <c r="UZ6" s="99"/>
      <c r="VA6" s="99"/>
      <c r="VB6" s="99"/>
      <c r="VC6" s="99"/>
      <c r="VD6" s="99"/>
      <c r="VE6" s="99"/>
      <c r="VF6" s="99"/>
      <c r="VG6" s="99"/>
      <c r="VH6" s="99"/>
      <c r="VI6" s="99"/>
      <c r="VJ6" s="99"/>
      <c r="VK6" s="99"/>
      <c r="VL6" s="99"/>
      <c r="VM6" s="99"/>
      <c r="VN6" s="99"/>
      <c r="VO6" s="99"/>
      <c r="VP6" s="99"/>
      <c r="VQ6" s="99"/>
      <c r="VR6" s="99"/>
      <c r="VS6" s="99"/>
      <c r="VT6" s="99"/>
      <c r="VU6" s="99"/>
      <c r="VV6" s="99"/>
      <c r="VW6" s="99"/>
      <c r="VX6" s="99"/>
      <c r="VY6" s="99"/>
      <c r="VZ6" s="99"/>
      <c r="WA6" s="99"/>
      <c r="WB6" s="99"/>
      <c r="WC6" s="99"/>
      <c r="WD6" s="99"/>
      <c r="WE6" s="99"/>
      <c r="WF6" s="99"/>
      <c r="WG6" s="99"/>
      <c r="WH6" s="99"/>
      <c r="WI6" s="99"/>
      <c r="WJ6" s="99"/>
      <c r="WK6" s="99"/>
      <c r="WL6" s="99"/>
      <c r="WM6" s="99"/>
      <c r="WN6" s="99"/>
      <c r="WO6" s="99"/>
      <c r="WP6" s="99"/>
      <c r="WQ6" s="99"/>
      <c r="WR6" s="99"/>
      <c r="WS6" s="99"/>
      <c r="WT6" s="99"/>
      <c r="WU6" s="99"/>
      <c r="WV6" s="99"/>
      <c r="WW6" s="99"/>
      <c r="WX6" s="99"/>
      <c r="WY6" s="99"/>
      <c r="WZ6" s="99"/>
      <c r="XA6" s="99"/>
      <c r="XB6" s="99"/>
      <c r="XC6" s="99"/>
      <c r="XD6" s="99"/>
      <c r="XE6" s="99"/>
      <c r="XF6" s="99"/>
      <c r="XG6" s="99"/>
      <c r="XH6" s="99"/>
      <c r="XI6" s="99"/>
      <c r="XJ6" s="99"/>
      <c r="XK6" s="99"/>
      <c r="XL6" s="99"/>
      <c r="XM6" s="99"/>
      <c r="XN6" s="99"/>
      <c r="XO6" s="99"/>
      <c r="XP6" s="99"/>
      <c r="XQ6" s="99"/>
      <c r="XR6" s="99"/>
      <c r="XS6" s="99"/>
      <c r="XT6" s="99"/>
      <c r="XU6" s="99"/>
      <c r="XV6" s="99"/>
      <c r="XW6" s="99"/>
      <c r="XX6" s="99"/>
      <c r="XY6" s="99"/>
      <c r="XZ6" s="99"/>
      <c r="YA6" s="99"/>
      <c r="YB6" s="99"/>
      <c r="YC6" s="99"/>
      <c r="YD6" s="99"/>
      <c r="YE6" s="99"/>
      <c r="YF6" s="99"/>
      <c r="YG6" s="99"/>
      <c r="YH6" s="99"/>
      <c r="YI6" s="99"/>
      <c r="YJ6" s="99"/>
      <c r="YK6" s="99"/>
      <c r="YL6" s="99"/>
      <c r="YM6" s="99"/>
      <c r="YN6" s="99"/>
      <c r="YO6" s="99"/>
      <c r="YP6" s="99"/>
      <c r="YQ6" s="99"/>
      <c r="YR6" s="99"/>
      <c r="YS6" s="99"/>
      <c r="YT6" s="99"/>
      <c r="YU6" s="99"/>
      <c r="YV6" s="99"/>
      <c r="YW6" s="99"/>
      <c r="YX6" s="99"/>
      <c r="YY6" s="99"/>
      <c r="YZ6" s="99"/>
      <c r="ZA6" s="99"/>
      <c r="ZB6" s="99"/>
      <c r="ZC6" s="99"/>
      <c r="ZD6" s="99"/>
      <c r="ZE6" s="99"/>
      <c r="ZF6" s="99"/>
      <c r="ZG6" s="99"/>
      <c r="ZH6" s="99"/>
      <c r="ZI6" s="99"/>
      <c r="ZJ6" s="99"/>
      <c r="ZK6" s="99"/>
      <c r="ZL6" s="99"/>
      <c r="ZM6" s="99"/>
      <c r="ZN6" s="99"/>
      <c r="ZO6" s="99"/>
      <c r="ZP6" s="99"/>
      <c r="ZQ6" s="99"/>
      <c r="ZR6" s="99"/>
      <c r="ZS6" s="99"/>
      <c r="ZT6" s="99"/>
      <c r="ZU6" s="99"/>
      <c r="ZV6" s="99"/>
      <c r="ZW6" s="99"/>
      <c r="ZX6" s="99"/>
      <c r="ZY6" s="99"/>
      <c r="ZZ6" s="99"/>
      <c r="AAA6" s="99"/>
      <c r="AAB6" s="99"/>
      <c r="AAC6" s="99"/>
      <c r="AAD6" s="99"/>
      <c r="AAE6" s="99"/>
      <c r="AAF6" s="99"/>
      <c r="AAG6" s="99"/>
      <c r="AAH6" s="99"/>
      <c r="AAI6" s="99"/>
      <c r="AAJ6" s="99"/>
      <c r="AAK6" s="99"/>
      <c r="AAL6" s="99"/>
      <c r="AAM6" s="99"/>
      <c r="AAN6" s="99"/>
      <c r="AAO6" s="99"/>
      <c r="AAP6" s="99"/>
      <c r="AAQ6" s="99"/>
      <c r="AAR6" s="99"/>
      <c r="AAS6" s="99"/>
      <c r="AAT6" s="99"/>
      <c r="AAU6" s="99"/>
      <c r="AAV6" s="99"/>
      <c r="AAW6" s="99"/>
      <c r="AAX6" s="99"/>
      <c r="AAY6" s="99"/>
      <c r="AAZ6" s="99"/>
      <c r="ABA6" s="99"/>
      <c r="ABB6" s="99"/>
      <c r="ABC6" s="99"/>
      <c r="ABD6" s="99"/>
      <c r="ABE6" s="99"/>
      <c r="ABF6" s="99"/>
      <c r="ABG6" s="99"/>
      <c r="ABH6" s="99"/>
      <c r="ABI6" s="99"/>
      <c r="ABJ6" s="99"/>
      <c r="ABK6" s="99"/>
      <c r="ABL6" s="99"/>
      <c r="ABM6" s="99"/>
      <c r="ABN6" s="99"/>
      <c r="ABO6" s="99"/>
      <c r="ABP6" s="99"/>
      <c r="ABQ6" s="99"/>
      <c r="ABR6" s="99"/>
      <c r="ABS6" s="99"/>
      <c r="ABT6" s="99"/>
      <c r="ABU6" s="99"/>
      <c r="ABV6" s="99"/>
      <c r="ABW6" s="99"/>
      <c r="ABX6" s="99"/>
      <c r="ABY6" s="99"/>
      <c r="ABZ6" s="99"/>
      <c r="ACA6" s="99"/>
      <c r="ACB6" s="99"/>
      <c r="ACC6" s="99"/>
      <c r="ACD6" s="99"/>
      <c r="ACE6" s="99"/>
      <c r="ACF6" s="99"/>
      <c r="ACG6" s="99"/>
      <c r="ACH6" s="99"/>
      <c r="ACI6" s="99"/>
      <c r="ACJ6" s="99"/>
      <c r="ACK6" s="99"/>
      <c r="ACL6" s="99"/>
      <c r="ACM6" s="99"/>
      <c r="ACN6" s="99"/>
      <c r="ACO6" s="99"/>
      <c r="ACP6" s="99"/>
      <c r="ACQ6" s="99"/>
      <c r="ACR6" s="99"/>
      <c r="ACS6" s="99"/>
      <c r="ACT6" s="99"/>
      <c r="ACU6" s="99"/>
      <c r="ACV6" s="99"/>
      <c r="ACW6" s="99"/>
      <c r="ACX6" s="99"/>
      <c r="ACY6" s="99"/>
      <c r="ACZ6" s="99"/>
      <c r="ADA6" s="99"/>
      <c r="ADB6" s="99"/>
      <c r="ADC6" s="99"/>
      <c r="ADD6" s="99"/>
      <c r="ADE6" s="99"/>
      <c r="ADF6" s="99"/>
      <c r="ADG6" s="99"/>
      <c r="ADH6" s="99"/>
      <c r="ADI6" s="99"/>
      <c r="ADJ6" s="99"/>
      <c r="ADK6" s="99"/>
      <c r="ADL6" s="99"/>
      <c r="ADM6" s="99"/>
      <c r="ADN6" s="99"/>
      <c r="ADO6" s="99"/>
      <c r="ADP6" s="99"/>
      <c r="ADQ6" s="99"/>
      <c r="ADR6" s="99"/>
      <c r="ADS6" s="99"/>
      <c r="ADT6" s="99"/>
      <c r="ADU6" s="99"/>
      <c r="ADV6" s="99"/>
      <c r="ADW6" s="99"/>
      <c r="ADX6" s="99"/>
      <c r="ADY6" s="99"/>
      <c r="ADZ6" s="99"/>
      <c r="AEA6" s="99"/>
      <c r="AEB6" s="99"/>
      <c r="AEC6" s="99"/>
      <c r="AED6" s="99"/>
      <c r="AEE6" s="99"/>
      <c r="AEF6" s="99"/>
      <c r="AEG6" s="99"/>
      <c r="AEH6" s="99"/>
      <c r="AEI6" s="99"/>
      <c r="AEJ6" s="99"/>
      <c r="AEK6" s="99"/>
      <c r="AEL6" s="99"/>
      <c r="AEM6" s="99"/>
      <c r="AEN6" s="99"/>
      <c r="AEO6" s="99"/>
      <c r="AEP6" s="99"/>
      <c r="AEQ6" s="99"/>
      <c r="AER6" s="99"/>
      <c r="AES6" s="99"/>
      <c r="AET6" s="99"/>
      <c r="AEU6" s="99"/>
      <c r="AEV6" s="99"/>
      <c r="AEW6" s="99"/>
      <c r="AEX6" s="99"/>
      <c r="AEY6" s="99"/>
      <c r="AEZ6" s="99"/>
      <c r="AFA6" s="99"/>
      <c r="AFB6" s="99"/>
      <c r="AFC6" s="99"/>
      <c r="AFD6" s="99"/>
      <c r="AFE6" s="99"/>
      <c r="AFF6" s="99"/>
      <c r="AFG6" s="99"/>
      <c r="AFH6" s="99"/>
      <c r="AFI6" s="99"/>
      <c r="AFJ6" s="99"/>
      <c r="AFK6" s="99"/>
      <c r="AFL6" s="99"/>
      <c r="AFM6" s="99"/>
      <c r="AFN6" s="99"/>
      <c r="AFO6" s="99"/>
      <c r="AFP6" s="99"/>
      <c r="AFQ6" s="99"/>
      <c r="AFR6" s="99"/>
      <c r="AFS6" s="99"/>
      <c r="AFT6" s="99"/>
      <c r="AFU6" s="99"/>
      <c r="AFV6" s="99"/>
      <c r="AFW6" s="99"/>
      <c r="AFX6" s="99"/>
      <c r="AFY6" s="99"/>
      <c r="AFZ6" s="99"/>
      <c r="AGA6" s="99"/>
      <c r="AGB6" s="99"/>
      <c r="AGC6" s="99"/>
      <c r="AGD6" s="99"/>
      <c r="AGE6" s="99"/>
      <c r="AGF6" s="99"/>
      <c r="AGG6" s="99"/>
      <c r="AGH6" s="99"/>
      <c r="AGI6" s="99"/>
      <c r="AGJ6" s="99"/>
      <c r="AGK6" s="99"/>
      <c r="AGL6" s="99"/>
      <c r="AGM6" s="99"/>
      <c r="AGN6" s="99"/>
      <c r="AGO6" s="99"/>
      <c r="AGP6" s="99"/>
      <c r="AGQ6" s="99"/>
      <c r="AGR6" s="99"/>
      <c r="AGS6" s="99"/>
      <c r="AGT6" s="99"/>
      <c r="AGU6" s="99"/>
      <c r="AGV6" s="99"/>
      <c r="AGW6" s="99"/>
      <c r="AGX6" s="99"/>
      <c r="AGY6" s="99"/>
      <c r="AGZ6" s="99"/>
      <c r="AHA6" s="99"/>
      <c r="AHB6" s="99"/>
      <c r="AHC6" s="99"/>
      <c r="AHD6" s="99"/>
      <c r="AHE6" s="99"/>
      <c r="AHF6" s="99"/>
      <c r="AHG6" s="99"/>
      <c r="AHH6" s="99"/>
      <c r="AHI6" s="99"/>
      <c r="AHJ6" s="99"/>
      <c r="AHK6" s="99"/>
      <c r="AHL6" s="99"/>
      <c r="AHM6" s="99"/>
      <c r="AHN6" s="99"/>
      <c r="AHO6" s="99"/>
      <c r="AHP6" s="99"/>
      <c r="AHQ6" s="99"/>
      <c r="AHR6" s="99"/>
      <c r="AHS6" s="99"/>
      <c r="AHT6" s="99"/>
      <c r="AHU6" s="99"/>
      <c r="AHV6" s="99"/>
      <c r="AHW6" s="99"/>
      <c r="AHX6" s="99"/>
      <c r="AHY6" s="99"/>
      <c r="AHZ6" s="99"/>
      <c r="AIA6" s="99"/>
      <c r="AIB6" s="99"/>
      <c r="AIC6" s="99"/>
      <c r="AID6" s="99"/>
      <c r="AIE6" s="99"/>
      <c r="AIF6" s="99"/>
      <c r="AIG6" s="99"/>
      <c r="AIH6" s="99"/>
      <c r="AII6" s="99"/>
      <c r="AIJ6" s="99"/>
    </row>
    <row r="7" spans="1:920" s="106" customFormat="1" ht="12.95" customHeight="1">
      <c r="A7" s="115"/>
      <c r="B7" s="115"/>
      <c r="C7" s="115"/>
      <c r="D7" s="115"/>
      <c r="E7" s="291">
        <f>BS!E7</f>
        <v>0</v>
      </c>
      <c r="F7" s="291"/>
      <c r="G7" s="291"/>
      <c r="H7" s="291"/>
      <c r="I7" s="103"/>
      <c r="K7" s="230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  <c r="IU7" s="99"/>
      <c r="IV7" s="99"/>
      <c r="IW7" s="99"/>
      <c r="IX7" s="99"/>
      <c r="IY7" s="99"/>
      <c r="IZ7" s="99"/>
      <c r="JA7" s="99"/>
      <c r="JB7" s="99"/>
      <c r="JC7" s="99"/>
      <c r="JD7" s="99"/>
      <c r="JE7" s="99"/>
      <c r="JF7" s="99"/>
      <c r="JG7" s="99"/>
      <c r="JH7" s="99"/>
      <c r="JI7" s="99"/>
      <c r="JJ7" s="99"/>
      <c r="JK7" s="99"/>
      <c r="JL7" s="99"/>
      <c r="JM7" s="99"/>
      <c r="JN7" s="99"/>
      <c r="JO7" s="99"/>
      <c r="JP7" s="99"/>
      <c r="JQ7" s="99"/>
      <c r="JR7" s="99"/>
      <c r="JS7" s="99"/>
      <c r="JT7" s="99"/>
      <c r="JU7" s="99"/>
      <c r="JV7" s="99"/>
      <c r="JW7" s="99"/>
      <c r="JX7" s="99"/>
      <c r="JY7" s="99"/>
      <c r="JZ7" s="99"/>
      <c r="KA7" s="99"/>
      <c r="KB7" s="99"/>
      <c r="KC7" s="99"/>
      <c r="KD7" s="99"/>
      <c r="KE7" s="99"/>
      <c r="KF7" s="99"/>
      <c r="KG7" s="99"/>
      <c r="KH7" s="99"/>
      <c r="KI7" s="99"/>
      <c r="KJ7" s="99"/>
      <c r="KK7" s="99"/>
      <c r="KL7" s="99"/>
      <c r="KM7" s="99"/>
      <c r="KN7" s="99"/>
      <c r="KO7" s="99"/>
      <c r="KP7" s="99"/>
      <c r="KQ7" s="99"/>
      <c r="KR7" s="99"/>
      <c r="KS7" s="99"/>
      <c r="KT7" s="99"/>
      <c r="KU7" s="99"/>
      <c r="KV7" s="99"/>
      <c r="KW7" s="99"/>
      <c r="KX7" s="99"/>
      <c r="KY7" s="99"/>
      <c r="KZ7" s="99"/>
      <c r="LA7" s="99"/>
      <c r="LB7" s="99"/>
      <c r="LC7" s="99"/>
      <c r="LD7" s="99"/>
      <c r="LE7" s="99"/>
      <c r="LF7" s="99"/>
      <c r="LG7" s="99"/>
      <c r="LH7" s="99"/>
      <c r="LI7" s="99"/>
      <c r="LJ7" s="99"/>
      <c r="LK7" s="99"/>
      <c r="LL7" s="99"/>
      <c r="LM7" s="99"/>
      <c r="LN7" s="99"/>
      <c r="LO7" s="99"/>
      <c r="LP7" s="99"/>
      <c r="LQ7" s="99"/>
      <c r="LR7" s="99"/>
      <c r="LS7" s="99"/>
      <c r="LT7" s="99"/>
      <c r="LU7" s="99"/>
      <c r="LV7" s="99"/>
      <c r="LW7" s="99"/>
      <c r="LX7" s="99"/>
      <c r="LY7" s="99"/>
      <c r="LZ7" s="99"/>
      <c r="MA7" s="99"/>
      <c r="MB7" s="99"/>
      <c r="MC7" s="99"/>
      <c r="MD7" s="99"/>
      <c r="ME7" s="99"/>
      <c r="MF7" s="99"/>
      <c r="MG7" s="99"/>
      <c r="MH7" s="99"/>
      <c r="MI7" s="99"/>
      <c r="MJ7" s="99"/>
      <c r="MK7" s="99"/>
      <c r="ML7" s="99"/>
      <c r="MM7" s="99"/>
      <c r="MN7" s="99"/>
      <c r="MO7" s="99"/>
      <c r="MP7" s="99"/>
      <c r="MQ7" s="99"/>
      <c r="MR7" s="99"/>
      <c r="MS7" s="99"/>
      <c r="MT7" s="99"/>
      <c r="MU7" s="99"/>
      <c r="MV7" s="99"/>
      <c r="MW7" s="99"/>
      <c r="MX7" s="99"/>
      <c r="MY7" s="99"/>
      <c r="MZ7" s="99"/>
      <c r="NA7" s="99"/>
      <c r="NB7" s="99"/>
      <c r="NC7" s="99"/>
      <c r="ND7" s="99"/>
      <c r="NE7" s="99"/>
      <c r="NF7" s="99"/>
      <c r="NG7" s="99"/>
      <c r="NH7" s="99"/>
      <c r="NI7" s="99"/>
      <c r="NJ7" s="99"/>
      <c r="NK7" s="99"/>
      <c r="NL7" s="99"/>
      <c r="NM7" s="99"/>
      <c r="NN7" s="99"/>
      <c r="NO7" s="99"/>
      <c r="NP7" s="99"/>
      <c r="NQ7" s="99"/>
      <c r="NR7" s="99"/>
      <c r="NS7" s="99"/>
      <c r="NT7" s="99"/>
      <c r="NU7" s="99"/>
      <c r="NV7" s="99"/>
      <c r="NW7" s="99"/>
      <c r="NX7" s="99"/>
      <c r="NY7" s="99"/>
      <c r="NZ7" s="99"/>
      <c r="OA7" s="99"/>
      <c r="OB7" s="99"/>
      <c r="OC7" s="99"/>
      <c r="OD7" s="99"/>
      <c r="OE7" s="99"/>
      <c r="OF7" s="99"/>
      <c r="OG7" s="99"/>
      <c r="OH7" s="99"/>
      <c r="OI7" s="99"/>
      <c r="OJ7" s="99"/>
      <c r="OK7" s="99"/>
      <c r="OL7" s="99"/>
      <c r="OM7" s="99"/>
      <c r="ON7" s="99"/>
      <c r="OO7" s="99"/>
      <c r="OP7" s="99"/>
      <c r="OQ7" s="99"/>
      <c r="OR7" s="99"/>
      <c r="OS7" s="99"/>
      <c r="OT7" s="99"/>
      <c r="OU7" s="99"/>
      <c r="OV7" s="99"/>
      <c r="OW7" s="99"/>
      <c r="OX7" s="99"/>
      <c r="OY7" s="99"/>
      <c r="OZ7" s="99"/>
      <c r="PA7" s="99"/>
      <c r="PB7" s="99"/>
      <c r="PC7" s="99"/>
      <c r="PD7" s="99"/>
      <c r="PE7" s="99"/>
      <c r="PF7" s="99"/>
      <c r="PG7" s="99"/>
      <c r="PH7" s="99"/>
      <c r="PI7" s="99"/>
      <c r="PJ7" s="99"/>
      <c r="PK7" s="99"/>
      <c r="PL7" s="99"/>
      <c r="PM7" s="99"/>
      <c r="PN7" s="99"/>
      <c r="PO7" s="99"/>
      <c r="PP7" s="99"/>
      <c r="PQ7" s="99"/>
      <c r="PR7" s="99"/>
      <c r="PS7" s="99"/>
      <c r="PT7" s="99"/>
      <c r="PU7" s="99"/>
      <c r="PV7" s="99"/>
      <c r="PW7" s="99"/>
      <c r="PX7" s="99"/>
      <c r="PY7" s="99"/>
      <c r="PZ7" s="99"/>
      <c r="QA7" s="99"/>
      <c r="QB7" s="99"/>
      <c r="QC7" s="99"/>
      <c r="QD7" s="99"/>
      <c r="QE7" s="99"/>
      <c r="QF7" s="99"/>
      <c r="QG7" s="99"/>
      <c r="QH7" s="99"/>
      <c r="QI7" s="99"/>
      <c r="QJ7" s="99"/>
      <c r="QK7" s="99"/>
      <c r="QL7" s="99"/>
      <c r="QM7" s="99"/>
      <c r="QN7" s="99"/>
      <c r="QO7" s="99"/>
      <c r="QP7" s="99"/>
      <c r="QQ7" s="99"/>
      <c r="QR7" s="99"/>
      <c r="QS7" s="99"/>
      <c r="QT7" s="99"/>
      <c r="QU7" s="99"/>
      <c r="QV7" s="99"/>
      <c r="QW7" s="99"/>
      <c r="QX7" s="99"/>
      <c r="QY7" s="99"/>
      <c r="QZ7" s="99"/>
      <c r="RA7" s="99"/>
      <c r="RB7" s="99"/>
      <c r="RC7" s="99"/>
      <c r="RD7" s="99"/>
      <c r="RE7" s="99"/>
      <c r="RF7" s="99"/>
      <c r="RG7" s="99"/>
      <c r="RH7" s="99"/>
      <c r="RI7" s="99"/>
      <c r="RJ7" s="99"/>
      <c r="RK7" s="99"/>
      <c r="RL7" s="99"/>
      <c r="RM7" s="99"/>
      <c r="RN7" s="99"/>
      <c r="RO7" s="99"/>
      <c r="RP7" s="99"/>
      <c r="RQ7" s="99"/>
      <c r="RR7" s="99"/>
      <c r="RS7" s="99"/>
      <c r="RT7" s="99"/>
      <c r="RU7" s="99"/>
      <c r="RV7" s="99"/>
      <c r="RW7" s="99"/>
      <c r="RX7" s="99"/>
      <c r="RY7" s="99"/>
      <c r="RZ7" s="99"/>
      <c r="SA7" s="99"/>
      <c r="SB7" s="99"/>
      <c r="SC7" s="99"/>
      <c r="SD7" s="99"/>
      <c r="SE7" s="99"/>
      <c r="SF7" s="99"/>
      <c r="SG7" s="99"/>
      <c r="SH7" s="99"/>
      <c r="SI7" s="99"/>
      <c r="SJ7" s="99"/>
      <c r="SK7" s="99"/>
      <c r="SL7" s="99"/>
      <c r="SM7" s="99"/>
      <c r="SN7" s="99"/>
      <c r="SO7" s="99"/>
      <c r="SP7" s="99"/>
      <c r="SQ7" s="99"/>
      <c r="SR7" s="99"/>
      <c r="SS7" s="99"/>
      <c r="ST7" s="99"/>
      <c r="SU7" s="99"/>
      <c r="SV7" s="99"/>
      <c r="SW7" s="99"/>
      <c r="SX7" s="99"/>
      <c r="SY7" s="99"/>
      <c r="SZ7" s="99"/>
      <c r="TA7" s="99"/>
      <c r="TB7" s="99"/>
      <c r="TC7" s="99"/>
      <c r="TD7" s="99"/>
      <c r="TE7" s="99"/>
      <c r="TF7" s="99"/>
      <c r="TG7" s="99"/>
      <c r="TH7" s="99"/>
      <c r="TI7" s="99"/>
      <c r="TJ7" s="99"/>
      <c r="TK7" s="99"/>
      <c r="TL7" s="99"/>
      <c r="TM7" s="99"/>
      <c r="TN7" s="99"/>
      <c r="TO7" s="99"/>
      <c r="TP7" s="99"/>
      <c r="TQ7" s="99"/>
      <c r="TR7" s="99"/>
      <c r="TS7" s="99"/>
      <c r="TT7" s="99"/>
      <c r="TU7" s="99"/>
      <c r="TV7" s="99"/>
      <c r="TW7" s="99"/>
      <c r="TX7" s="99"/>
      <c r="TY7" s="99"/>
      <c r="TZ7" s="99"/>
      <c r="UA7" s="99"/>
      <c r="UB7" s="99"/>
      <c r="UC7" s="99"/>
      <c r="UD7" s="99"/>
      <c r="UE7" s="99"/>
      <c r="UF7" s="99"/>
      <c r="UG7" s="99"/>
      <c r="UH7" s="99"/>
      <c r="UI7" s="99"/>
      <c r="UJ7" s="99"/>
      <c r="UK7" s="99"/>
      <c r="UL7" s="99"/>
      <c r="UM7" s="99"/>
      <c r="UN7" s="99"/>
      <c r="UO7" s="99"/>
      <c r="UP7" s="99"/>
      <c r="UQ7" s="99"/>
      <c r="UR7" s="99"/>
      <c r="US7" s="99"/>
      <c r="UT7" s="99"/>
      <c r="UU7" s="99"/>
      <c r="UV7" s="99"/>
      <c r="UW7" s="99"/>
      <c r="UX7" s="99"/>
      <c r="UY7" s="99"/>
      <c r="UZ7" s="99"/>
      <c r="VA7" s="99"/>
      <c r="VB7" s="99"/>
      <c r="VC7" s="99"/>
      <c r="VD7" s="99"/>
      <c r="VE7" s="99"/>
      <c r="VF7" s="99"/>
      <c r="VG7" s="99"/>
      <c r="VH7" s="99"/>
      <c r="VI7" s="99"/>
      <c r="VJ7" s="99"/>
      <c r="VK7" s="99"/>
      <c r="VL7" s="99"/>
      <c r="VM7" s="99"/>
      <c r="VN7" s="99"/>
      <c r="VO7" s="99"/>
      <c r="VP7" s="99"/>
      <c r="VQ7" s="99"/>
      <c r="VR7" s="99"/>
      <c r="VS7" s="99"/>
      <c r="VT7" s="99"/>
      <c r="VU7" s="99"/>
      <c r="VV7" s="99"/>
      <c r="VW7" s="99"/>
      <c r="VX7" s="99"/>
      <c r="VY7" s="99"/>
      <c r="VZ7" s="99"/>
      <c r="WA7" s="99"/>
      <c r="WB7" s="99"/>
      <c r="WC7" s="99"/>
      <c r="WD7" s="99"/>
      <c r="WE7" s="99"/>
      <c r="WF7" s="99"/>
      <c r="WG7" s="99"/>
      <c r="WH7" s="99"/>
      <c r="WI7" s="99"/>
      <c r="WJ7" s="99"/>
      <c r="WK7" s="99"/>
      <c r="WL7" s="99"/>
      <c r="WM7" s="99"/>
      <c r="WN7" s="99"/>
      <c r="WO7" s="99"/>
      <c r="WP7" s="99"/>
      <c r="WQ7" s="99"/>
      <c r="WR7" s="99"/>
      <c r="WS7" s="99"/>
      <c r="WT7" s="99"/>
      <c r="WU7" s="99"/>
      <c r="WV7" s="99"/>
      <c r="WW7" s="99"/>
      <c r="WX7" s="99"/>
      <c r="WY7" s="99"/>
      <c r="WZ7" s="99"/>
      <c r="XA7" s="99"/>
      <c r="XB7" s="99"/>
      <c r="XC7" s="99"/>
      <c r="XD7" s="99"/>
      <c r="XE7" s="99"/>
      <c r="XF7" s="99"/>
      <c r="XG7" s="99"/>
      <c r="XH7" s="99"/>
      <c r="XI7" s="99"/>
      <c r="XJ7" s="99"/>
      <c r="XK7" s="99"/>
      <c r="XL7" s="99"/>
      <c r="XM7" s="99"/>
      <c r="XN7" s="99"/>
      <c r="XO7" s="99"/>
      <c r="XP7" s="99"/>
      <c r="XQ7" s="99"/>
      <c r="XR7" s="99"/>
      <c r="XS7" s="99"/>
      <c r="XT7" s="99"/>
      <c r="XU7" s="99"/>
      <c r="XV7" s="99"/>
      <c r="XW7" s="99"/>
      <c r="XX7" s="99"/>
      <c r="XY7" s="99"/>
      <c r="XZ7" s="99"/>
      <c r="YA7" s="99"/>
      <c r="YB7" s="99"/>
      <c r="YC7" s="99"/>
      <c r="YD7" s="99"/>
      <c r="YE7" s="99"/>
      <c r="YF7" s="99"/>
      <c r="YG7" s="99"/>
      <c r="YH7" s="99"/>
      <c r="YI7" s="99"/>
      <c r="YJ7" s="99"/>
      <c r="YK7" s="99"/>
      <c r="YL7" s="99"/>
      <c r="YM7" s="99"/>
      <c r="YN7" s="99"/>
      <c r="YO7" s="99"/>
      <c r="YP7" s="99"/>
      <c r="YQ7" s="99"/>
      <c r="YR7" s="99"/>
      <c r="YS7" s="99"/>
      <c r="YT7" s="99"/>
      <c r="YU7" s="99"/>
      <c r="YV7" s="99"/>
      <c r="YW7" s="99"/>
      <c r="YX7" s="99"/>
      <c r="YY7" s="99"/>
      <c r="YZ7" s="99"/>
      <c r="ZA7" s="99"/>
      <c r="ZB7" s="99"/>
      <c r="ZC7" s="99"/>
      <c r="ZD7" s="99"/>
      <c r="ZE7" s="99"/>
      <c r="ZF7" s="99"/>
      <c r="ZG7" s="99"/>
      <c r="ZH7" s="99"/>
      <c r="ZI7" s="99"/>
      <c r="ZJ7" s="99"/>
      <c r="ZK7" s="99"/>
      <c r="ZL7" s="99"/>
      <c r="ZM7" s="99"/>
      <c r="ZN7" s="99"/>
      <c r="ZO7" s="99"/>
      <c r="ZP7" s="99"/>
      <c r="ZQ7" s="99"/>
      <c r="ZR7" s="99"/>
      <c r="ZS7" s="99"/>
      <c r="ZT7" s="99"/>
      <c r="ZU7" s="99"/>
      <c r="ZV7" s="99"/>
      <c r="ZW7" s="99"/>
      <c r="ZX7" s="99"/>
      <c r="ZY7" s="99"/>
      <c r="ZZ7" s="99"/>
      <c r="AAA7" s="99"/>
      <c r="AAB7" s="99"/>
      <c r="AAC7" s="99"/>
      <c r="AAD7" s="99"/>
      <c r="AAE7" s="99"/>
      <c r="AAF7" s="99"/>
      <c r="AAG7" s="99"/>
      <c r="AAH7" s="99"/>
      <c r="AAI7" s="99"/>
      <c r="AAJ7" s="99"/>
      <c r="AAK7" s="99"/>
      <c r="AAL7" s="99"/>
      <c r="AAM7" s="99"/>
      <c r="AAN7" s="99"/>
      <c r="AAO7" s="99"/>
      <c r="AAP7" s="99"/>
      <c r="AAQ7" s="99"/>
      <c r="AAR7" s="99"/>
      <c r="AAS7" s="99"/>
      <c r="AAT7" s="99"/>
      <c r="AAU7" s="99"/>
      <c r="AAV7" s="99"/>
      <c r="AAW7" s="99"/>
      <c r="AAX7" s="99"/>
      <c r="AAY7" s="99"/>
      <c r="AAZ7" s="99"/>
      <c r="ABA7" s="99"/>
      <c r="ABB7" s="99"/>
      <c r="ABC7" s="99"/>
      <c r="ABD7" s="99"/>
      <c r="ABE7" s="99"/>
      <c r="ABF7" s="99"/>
      <c r="ABG7" s="99"/>
      <c r="ABH7" s="99"/>
      <c r="ABI7" s="99"/>
      <c r="ABJ7" s="99"/>
      <c r="ABK7" s="99"/>
      <c r="ABL7" s="99"/>
      <c r="ABM7" s="99"/>
      <c r="ABN7" s="99"/>
      <c r="ABO7" s="99"/>
      <c r="ABP7" s="99"/>
      <c r="ABQ7" s="99"/>
      <c r="ABR7" s="99"/>
      <c r="ABS7" s="99"/>
      <c r="ABT7" s="99"/>
      <c r="ABU7" s="99"/>
      <c r="ABV7" s="99"/>
      <c r="ABW7" s="99"/>
      <c r="ABX7" s="99"/>
      <c r="ABY7" s="99"/>
      <c r="ABZ7" s="99"/>
      <c r="ACA7" s="99"/>
      <c r="ACB7" s="99"/>
      <c r="ACC7" s="99"/>
      <c r="ACD7" s="99"/>
      <c r="ACE7" s="99"/>
      <c r="ACF7" s="99"/>
      <c r="ACG7" s="99"/>
      <c r="ACH7" s="99"/>
      <c r="ACI7" s="99"/>
      <c r="ACJ7" s="99"/>
      <c r="ACK7" s="99"/>
      <c r="ACL7" s="99"/>
      <c r="ACM7" s="99"/>
      <c r="ACN7" s="99"/>
      <c r="ACO7" s="99"/>
      <c r="ACP7" s="99"/>
      <c r="ACQ7" s="99"/>
      <c r="ACR7" s="99"/>
      <c r="ACS7" s="99"/>
      <c r="ACT7" s="99"/>
      <c r="ACU7" s="99"/>
      <c r="ACV7" s="99"/>
      <c r="ACW7" s="99"/>
      <c r="ACX7" s="99"/>
      <c r="ACY7" s="99"/>
      <c r="ACZ7" s="99"/>
      <c r="ADA7" s="99"/>
      <c r="ADB7" s="99"/>
      <c r="ADC7" s="99"/>
      <c r="ADD7" s="99"/>
      <c r="ADE7" s="99"/>
      <c r="ADF7" s="99"/>
      <c r="ADG7" s="99"/>
      <c r="ADH7" s="99"/>
      <c r="ADI7" s="99"/>
      <c r="ADJ7" s="99"/>
      <c r="ADK7" s="99"/>
      <c r="ADL7" s="99"/>
      <c r="ADM7" s="99"/>
      <c r="ADN7" s="99"/>
      <c r="ADO7" s="99"/>
      <c r="ADP7" s="99"/>
      <c r="ADQ7" s="99"/>
      <c r="ADR7" s="99"/>
      <c r="ADS7" s="99"/>
      <c r="ADT7" s="99"/>
      <c r="ADU7" s="99"/>
      <c r="ADV7" s="99"/>
      <c r="ADW7" s="99"/>
      <c r="ADX7" s="99"/>
      <c r="ADY7" s="99"/>
      <c r="ADZ7" s="99"/>
      <c r="AEA7" s="99"/>
      <c r="AEB7" s="99"/>
      <c r="AEC7" s="99"/>
      <c r="AED7" s="99"/>
      <c r="AEE7" s="99"/>
      <c r="AEF7" s="99"/>
      <c r="AEG7" s="99"/>
      <c r="AEH7" s="99"/>
      <c r="AEI7" s="99"/>
      <c r="AEJ7" s="99"/>
      <c r="AEK7" s="99"/>
      <c r="AEL7" s="99"/>
      <c r="AEM7" s="99"/>
      <c r="AEN7" s="99"/>
      <c r="AEO7" s="99"/>
      <c r="AEP7" s="99"/>
      <c r="AEQ7" s="99"/>
      <c r="AER7" s="99"/>
      <c r="AES7" s="99"/>
      <c r="AET7" s="99"/>
      <c r="AEU7" s="99"/>
      <c r="AEV7" s="99"/>
      <c r="AEW7" s="99"/>
      <c r="AEX7" s="99"/>
      <c r="AEY7" s="99"/>
      <c r="AEZ7" s="99"/>
      <c r="AFA7" s="99"/>
      <c r="AFB7" s="99"/>
      <c r="AFC7" s="99"/>
      <c r="AFD7" s="99"/>
      <c r="AFE7" s="99"/>
      <c r="AFF7" s="99"/>
      <c r="AFG7" s="99"/>
      <c r="AFH7" s="99"/>
      <c r="AFI7" s="99"/>
      <c r="AFJ7" s="99"/>
      <c r="AFK7" s="99"/>
      <c r="AFL7" s="99"/>
      <c r="AFM7" s="99"/>
      <c r="AFN7" s="99"/>
      <c r="AFO7" s="99"/>
      <c r="AFP7" s="99"/>
      <c r="AFQ7" s="99"/>
      <c r="AFR7" s="99"/>
      <c r="AFS7" s="99"/>
      <c r="AFT7" s="99"/>
      <c r="AFU7" s="99"/>
      <c r="AFV7" s="99"/>
      <c r="AFW7" s="99"/>
      <c r="AFX7" s="99"/>
      <c r="AFY7" s="99"/>
      <c r="AFZ7" s="99"/>
      <c r="AGA7" s="99"/>
      <c r="AGB7" s="99"/>
      <c r="AGC7" s="99"/>
      <c r="AGD7" s="99"/>
      <c r="AGE7" s="99"/>
      <c r="AGF7" s="99"/>
      <c r="AGG7" s="99"/>
      <c r="AGH7" s="99"/>
      <c r="AGI7" s="99"/>
      <c r="AGJ7" s="99"/>
      <c r="AGK7" s="99"/>
      <c r="AGL7" s="99"/>
      <c r="AGM7" s="99"/>
      <c r="AGN7" s="99"/>
      <c r="AGO7" s="99"/>
      <c r="AGP7" s="99"/>
      <c r="AGQ7" s="99"/>
      <c r="AGR7" s="99"/>
      <c r="AGS7" s="99"/>
      <c r="AGT7" s="99"/>
      <c r="AGU7" s="99"/>
      <c r="AGV7" s="99"/>
      <c r="AGW7" s="99"/>
      <c r="AGX7" s="99"/>
      <c r="AGY7" s="99"/>
      <c r="AGZ7" s="99"/>
      <c r="AHA7" s="99"/>
      <c r="AHB7" s="99"/>
      <c r="AHC7" s="99"/>
      <c r="AHD7" s="99"/>
      <c r="AHE7" s="99"/>
      <c r="AHF7" s="99"/>
      <c r="AHG7" s="99"/>
      <c r="AHH7" s="99"/>
      <c r="AHI7" s="99"/>
      <c r="AHJ7" s="99"/>
      <c r="AHK7" s="99"/>
      <c r="AHL7" s="99"/>
      <c r="AHM7" s="99"/>
      <c r="AHN7" s="99"/>
      <c r="AHO7" s="99"/>
      <c r="AHP7" s="99"/>
      <c r="AHQ7" s="99"/>
      <c r="AHR7" s="99"/>
      <c r="AHS7" s="99"/>
      <c r="AHT7" s="99"/>
      <c r="AHU7" s="99"/>
      <c r="AHV7" s="99"/>
      <c r="AHW7" s="99"/>
      <c r="AHX7" s="99"/>
      <c r="AHY7" s="99"/>
      <c r="AHZ7" s="99"/>
      <c r="AIA7" s="99"/>
      <c r="AIB7" s="99"/>
      <c r="AIC7" s="99"/>
      <c r="AID7" s="99"/>
      <c r="AIE7" s="99"/>
      <c r="AIF7" s="99"/>
      <c r="AIG7" s="99"/>
      <c r="AIH7" s="99"/>
      <c r="AII7" s="99"/>
      <c r="AIJ7" s="99"/>
    </row>
    <row r="8" spans="1:920" s="106" customFormat="1" ht="12.95" customHeight="1">
      <c r="A8" s="115"/>
      <c r="B8" s="115"/>
      <c r="C8" s="115"/>
      <c r="D8" s="115"/>
      <c r="E8" s="228" t="s">
        <v>1970</v>
      </c>
      <c r="F8" s="44"/>
      <c r="G8" s="44"/>
      <c r="H8" s="99"/>
      <c r="I8" s="103"/>
      <c r="J8" s="44"/>
      <c r="K8" s="22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  <c r="IU8" s="99"/>
      <c r="IV8" s="99"/>
      <c r="IW8" s="99"/>
      <c r="IX8" s="99"/>
      <c r="IY8" s="99"/>
      <c r="IZ8" s="99"/>
      <c r="JA8" s="99"/>
      <c r="JB8" s="99"/>
      <c r="JC8" s="99"/>
      <c r="JD8" s="99"/>
      <c r="JE8" s="99"/>
      <c r="JF8" s="99"/>
      <c r="JG8" s="99"/>
      <c r="JH8" s="99"/>
      <c r="JI8" s="99"/>
      <c r="JJ8" s="99"/>
      <c r="JK8" s="99"/>
      <c r="JL8" s="99"/>
      <c r="JM8" s="99"/>
      <c r="JN8" s="99"/>
      <c r="JO8" s="99"/>
      <c r="JP8" s="99"/>
      <c r="JQ8" s="99"/>
      <c r="JR8" s="99"/>
      <c r="JS8" s="99"/>
      <c r="JT8" s="99"/>
      <c r="JU8" s="99"/>
      <c r="JV8" s="99"/>
      <c r="JW8" s="99"/>
      <c r="JX8" s="99"/>
      <c r="JY8" s="99"/>
      <c r="JZ8" s="99"/>
      <c r="KA8" s="99"/>
      <c r="KB8" s="99"/>
      <c r="KC8" s="99"/>
      <c r="KD8" s="99"/>
      <c r="KE8" s="99"/>
      <c r="KF8" s="99"/>
      <c r="KG8" s="99"/>
      <c r="KH8" s="99"/>
      <c r="KI8" s="99"/>
      <c r="KJ8" s="99"/>
      <c r="KK8" s="99"/>
      <c r="KL8" s="99"/>
      <c r="KM8" s="99"/>
      <c r="KN8" s="99"/>
      <c r="KO8" s="99"/>
      <c r="KP8" s="99"/>
      <c r="KQ8" s="99"/>
      <c r="KR8" s="99"/>
      <c r="KS8" s="99"/>
      <c r="KT8" s="99"/>
      <c r="KU8" s="99"/>
      <c r="KV8" s="99"/>
      <c r="KW8" s="99"/>
      <c r="KX8" s="99"/>
      <c r="KY8" s="99"/>
      <c r="KZ8" s="99"/>
      <c r="LA8" s="99"/>
      <c r="LB8" s="99"/>
      <c r="LC8" s="99"/>
      <c r="LD8" s="99"/>
      <c r="LE8" s="99"/>
      <c r="LF8" s="99"/>
      <c r="LG8" s="99"/>
      <c r="LH8" s="99"/>
      <c r="LI8" s="99"/>
      <c r="LJ8" s="99"/>
      <c r="LK8" s="99"/>
      <c r="LL8" s="99"/>
      <c r="LM8" s="99"/>
      <c r="LN8" s="99"/>
      <c r="LO8" s="99"/>
      <c r="LP8" s="99"/>
      <c r="LQ8" s="99"/>
      <c r="LR8" s="99"/>
      <c r="LS8" s="99"/>
      <c r="LT8" s="99"/>
      <c r="LU8" s="99"/>
      <c r="LV8" s="99"/>
      <c r="LW8" s="99"/>
      <c r="LX8" s="99"/>
      <c r="LY8" s="99"/>
      <c r="LZ8" s="99"/>
      <c r="MA8" s="99"/>
      <c r="MB8" s="99"/>
      <c r="MC8" s="99"/>
      <c r="MD8" s="99"/>
      <c r="ME8" s="99"/>
      <c r="MF8" s="99"/>
      <c r="MG8" s="99"/>
      <c r="MH8" s="99"/>
      <c r="MI8" s="99"/>
      <c r="MJ8" s="99"/>
      <c r="MK8" s="99"/>
      <c r="ML8" s="99"/>
      <c r="MM8" s="99"/>
      <c r="MN8" s="99"/>
      <c r="MO8" s="99"/>
      <c r="MP8" s="99"/>
      <c r="MQ8" s="99"/>
      <c r="MR8" s="99"/>
      <c r="MS8" s="99"/>
      <c r="MT8" s="99"/>
      <c r="MU8" s="99"/>
      <c r="MV8" s="99"/>
      <c r="MW8" s="99"/>
      <c r="MX8" s="99"/>
      <c r="MY8" s="99"/>
      <c r="MZ8" s="99"/>
      <c r="NA8" s="99"/>
      <c r="NB8" s="99"/>
      <c r="NC8" s="99"/>
      <c r="ND8" s="99"/>
      <c r="NE8" s="99"/>
      <c r="NF8" s="99"/>
      <c r="NG8" s="99"/>
      <c r="NH8" s="99"/>
      <c r="NI8" s="99"/>
      <c r="NJ8" s="99"/>
      <c r="NK8" s="99"/>
      <c r="NL8" s="99"/>
      <c r="NM8" s="99"/>
      <c r="NN8" s="99"/>
      <c r="NO8" s="99"/>
      <c r="NP8" s="99"/>
      <c r="NQ8" s="99"/>
      <c r="NR8" s="99"/>
      <c r="NS8" s="99"/>
      <c r="NT8" s="99"/>
      <c r="NU8" s="99"/>
      <c r="NV8" s="99"/>
      <c r="NW8" s="99"/>
      <c r="NX8" s="99"/>
      <c r="NY8" s="99"/>
      <c r="NZ8" s="99"/>
      <c r="OA8" s="99"/>
      <c r="OB8" s="99"/>
      <c r="OC8" s="99"/>
      <c r="OD8" s="99"/>
      <c r="OE8" s="99"/>
      <c r="OF8" s="99"/>
      <c r="OG8" s="99"/>
      <c r="OH8" s="99"/>
      <c r="OI8" s="99"/>
      <c r="OJ8" s="99"/>
      <c r="OK8" s="99"/>
      <c r="OL8" s="99"/>
      <c r="OM8" s="99"/>
      <c r="ON8" s="99"/>
      <c r="OO8" s="99"/>
      <c r="OP8" s="99"/>
      <c r="OQ8" s="99"/>
      <c r="OR8" s="99"/>
      <c r="OS8" s="99"/>
      <c r="OT8" s="99"/>
      <c r="OU8" s="99"/>
      <c r="OV8" s="99"/>
      <c r="OW8" s="99"/>
      <c r="OX8" s="99"/>
      <c r="OY8" s="99"/>
      <c r="OZ8" s="99"/>
      <c r="PA8" s="99"/>
      <c r="PB8" s="99"/>
      <c r="PC8" s="99"/>
      <c r="PD8" s="99"/>
      <c r="PE8" s="99"/>
      <c r="PF8" s="99"/>
      <c r="PG8" s="99"/>
      <c r="PH8" s="99"/>
      <c r="PI8" s="99"/>
      <c r="PJ8" s="99"/>
      <c r="PK8" s="99"/>
      <c r="PL8" s="99"/>
      <c r="PM8" s="99"/>
      <c r="PN8" s="99"/>
      <c r="PO8" s="99"/>
      <c r="PP8" s="99"/>
      <c r="PQ8" s="99"/>
      <c r="PR8" s="99"/>
      <c r="PS8" s="99"/>
      <c r="PT8" s="99"/>
      <c r="PU8" s="99"/>
      <c r="PV8" s="99"/>
      <c r="PW8" s="99"/>
      <c r="PX8" s="99"/>
      <c r="PY8" s="99"/>
      <c r="PZ8" s="99"/>
      <c r="QA8" s="99"/>
      <c r="QB8" s="99"/>
      <c r="QC8" s="99"/>
      <c r="QD8" s="99"/>
      <c r="QE8" s="99"/>
      <c r="QF8" s="99"/>
      <c r="QG8" s="99"/>
      <c r="QH8" s="99"/>
      <c r="QI8" s="99"/>
      <c r="QJ8" s="99"/>
      <c r="QK8" s="99"/>
      <c r="QL8" s="99"/>
      <c r="QM8" s="99"/>
      <c r="QN8" s="99"/>
      <c r="QO8" s="99"/>
      <c r="QP8" s="99"/>
      <c r="QQ8" s="99"/>
      <c r="QR8" s="99"/>
      <c r="QS8" s="99"/>
      <c r="QT8" s="99"/>
      <c r="QU8" s="99"/>
      <c r="QV8" s="99"/>
      <c r="QW8" s="99"/>
      <c r="QX8" s="99"/>
      <c r="QY8" s="99"/>
      <c r="QZ8" s="99"/>
      <c r="RA8" s="99"/>
      <c r="RB8" s="99"/>
      <c r="RC8" s="99"/>
      <c r="RD8" s="99"/>
      <c r="RE8" s="99"/>
      <c r="RF8" s="99"/>
      <c r="RG8" s="99"/>
      <c r="RH8" s="99"/>
      <c r="RI8" s="99"/>
      <c r="RJ8" s="99"/>
      <c r="RK8" s="99"/>
      <c r="RL8" s="99"/>
      <c r="RM8" s="99"/>
      <c r="RN8" s="99"/>
      <c r="RO8" s="99"/>
      <c r="RP8" s="99"/>
      <c r="RQ8" s="99"/>
      <c r="RR8" s="99"/>
      <c r="RS8" s="99"/>
      <c r="RT8" s="99"/>
      <c r="RU8" s="99"/>
      <c r="RV8" s="99"/>
      <c r="RW8" s="99"/>
      <c r="RX8" s="99"/>
      <c r="RY8" s="99"/>
      <c r="RZ8" s="99"/>
      <c r="SA8" s="99"/>
      <c r="SB8" s="99"/>
      <c r="SC8" s="99"/>
      <c r="SD8" s="99"/>
      <c r="SE8" s="99"/>
      <c r="SF8" s="99"/>
      <c r="SG8" s="99"/>
      <c r="SH8" s="99"/>
      <c r="SI8" s="99"/>
      <c r="SJ8" s="99"/>
      <c r="SK8" s="99"/>
      <c r="SL8" s="99"/>
      <c r="SM8" s="99"/>
      <c r="SN8" s="99"/>
      <c r="SO8" s="99"/>
      <c r="SP8" s="99"/>
      <c r="SQ8" s="99"/>
      <c r="SR8" s="99"/>
      <c r="SS8" s="99"/>
      <c r="ST8" s="99"/>
      <c r="SU8" s="99"/>
      <c r="SV8" s="99"/>
      <c r="SW8" s="99"/>
      <c r="SX8" s="99"/>
      <c r="SY8" s="99"/>
      <c r="SZ8" s="99"/>
      <c r="TA8" s="99"/>
      <c r="TB8" s="99"/>
      <c r="TC8" s="99"/>
      <c r="TD8" s="99"/>
      <c r="TE8" s="99"/>
      <c r="TF8" s="99"/>
      <c r="TG8" s="99"/>
      <c r="TH8" s="99"/>
      <c r="TI8" s="99"/>
      <c r="TJ8" s="99"/>
      <c r="TK8" s="99"/>
      <c r="TL8" s="99"/>
      <c r="TM8" s="99"/>
      <c r="TN8" s="99"/>
      <c r="TO8" s="99"/>
      <c r="TP8" s="99"/>
      <c r="TQ8" s="99"/>
      <c r="TR8" s="99"/>
      <c r="TS8" s="99"/>
      <c r="TT8" s="99"/>
      <c r="TU8" s="99"/>
      <c r="TV8" s="99"/>
      <c r="TW8" s="99"/>
      <c r="TX8" s="99"/>
      <c r="TY8" s="99"/>
      <c r="TZ8" s="99"/>
      <c r="UA8" s="99"/>
      <c r="UB8" s="99"/>
      <c r="UC8" s="99"/>
      <c r="UD8" s="99"/>
      <c r="UE8" s="99"/>
      <c r="UF8" s="99"/>
      <c r="UG8" s="99"/>
      <c r="UH8" s="99"/>
      <c r="UI8" s="99"/>
      <c r="UJ8" s="99"/>
      <c r="UK8" s="99"/>
      <c r="UL8" s="99"/>
      <c r="UM8" s="99"/>
      <c r="UN8" s="99"/>
      <c r="UO8" s="99"/>
      <c r="UP8" s="99"/>
      <c r="UQ8" s="99"/>
      <c r="UR8" s="99"/>
      <c r="US8" s="99"/>
      <c r="UT8" s="99"/>
      <c r="UU8" s="99"/>
      <c r="UV8" s="99"/>
      <c r="UW8" s="99"/>
      <c r="UX8" s="99"/>
      <c r="UY8" s="99"/>
      <c r="UZ8" s="99"/>
      <c r="VA8" s="99"/>
      <c r="VB8" s="99"/>
      <c r="VC8" s="99"/>
      <c r="VD8" s="99"/>
      <c r="VE8" s="99"/>
      <c r="VF8" s="99"/>
      <c r="VG8" s="99"/>
      <c r="VH8" s="99"/>
      <c r="VI8" s="99"/>
      <c r="VJ8" s="99"/>
      <c r="VK8" s="99"/>
      <c r="VL8" s="99"/>
      <c r="VM8" s="99"/>
      <c r="VN8" s="99"/>
      <c r="VO8" s="99"/>
      <c r="VP8" s="99"/>
      <c r="VQ8" s="99"/>
      <c r="VR8" s="99"/>
      <c r="VS8" s="99"/>
      <c r="VT8" s="99"/>
      <c r="VU8" s="99"/>
      <c r="VV8" s="99"/>
      <c r="VW8" s="99"/>
      <c r="VX8" s="99"/>
      <c r="VY8" s="99"/>
      <c r="VZ8" s="99"/>
      <c r="WA8" s="99"/>
      <c r="WB8" s="99"/>
      <c r="WC8" s="99"/>
      <c r="WD8" s="99"/>
      <c r="WE8" s="99"/>
      <c r="WF8" s="99"/>
      <c r="WG8" s="99"/>
      <c r="WH8" s="99"/>
      <c r="WI8" s="99"/>
      <c r="WJ8" s="99"/>
      <c r="WK8" s="99"/>
      <c r="WL8" s="99"/>
      <c r="WM8" s="99"/>
      <c r="WN8" s="99"/>
      <c r="WO8" s="99"/>
      <c r="WP8" s="99"/>
      <c r="WQ8" s="99"/>
      <c r="WR8" s="99"/>
      <c r="WS8" s="99"/>
      <c r="WT8" s="99"/>
      <c r="WU8" s="99"/>
      <c r="WV8" s="99"/>
      <c r="WW8" s="99"/>
      <c r="WX8" s="99"/>
      <c r="WY8" s="99"/>
      <c r="WZ8" s="99"/>
      <c r="XA8" s="99"/>
      <c r="XB8" s="99"/>
      <c r="XC8" s="99"/>
      <c r="XD8" s="99"/>
      <c r="XE8" s="99"/>
      <c r="XF8" s="99"/>
      <c r="XG8" s="99"/>
      <c r="XH8" s="99"/>
      <c r="XI8" s="99"/>
      <c r="XJ8" s="99"/>
      <c r="XK8" s="99"/>
      <c r="XL8" s="99"/>
      <c r="XM8" s="99"/>
      <c r="XN8" s="99"/>
      <c r="XO8" s="99"/>
      <c r="XP8" s="99"/>
      <c r="XQ8" s="99"/>
      <c r="XR8" s="99"/>
      <c r="XS8" s="99"/>
      <c r="XT8" s="99"/>
      <c r="XU8" s="99"/>
      <c r="XV8" s="99"/>
      <c r="XW8" s="99"/>
      <c r="XX8" s="99"/>
      <c r="XY8" s="99"/>
      <c r="XZ8" s="99"/>
      <c r="YA8" s="99"/>
      <c r="YB8" s="99"/>
      <c r="YC8" s="99"/>
      <c r="YD8" s="99"/>
      <c r="YE8" s="99"/>
      <c r="YF8" s="99"/>
      <c r="YG8" s="99"/>
      <c r="YH8" s="99"/>
      <c r="YI8" s="99"/>
      <c r="YJ8" s="99"/>
      <c r="YK8" s="99"/>
      <c r="YL8" s="99"/>
      <c r="YM8" s="99"/>
      <c r="YN8" s="99"/>
      <c r="YO8" s="99"/>
      <c r="YP8" s="99"/>
      <c r="YQ8" s="99"/>
      <c r="YR8" s="99"/>
      <c r="YS8" s="99"/>
      <c r="YT8" s="99"/>
      <c r="YU8" s="99"/>
      <c r="YV8" s="99"/>
      <c r="YW8" s="99"/>
      <c r="YX8" s="99"/>
      <c r="YY8" s="99"/>
      <c r="YZ8" s="99"/>
      <c r="ZA8" s="99"/>
      <c r="ZB8" s="99"/>
      <c r="ZC8" s="99"/>
      <c r="ZD8" s="99"/>
      <c r="ZE8" s="99"/>
      <c r="ZF8" s="99"/>
      <c r="ZG8" s="99"/>
      <c r="ZH8" s="99"/>
      <c r="ZI8" s="99"/>
      <c r="ZJ8" s="99"/>
      <c r="ZK8" s="99"/>
      <c r="ZL8" s="99"/>
      <c r="ZM8" s="99"/>
      <c r="ZN8" s="99"/>
      <c r="ZO8" s="99"/>
      <c r="ZP8" s="99"/>
      <c r="ZQ8" s="99"/>
      <c r="ZR8" s="99"/>
      <c r="ZS8" s="99"/>
      <c r="ZT8" s="99"/>
      <c r="ZU8" s="99"/>
      <c r="ZV8" s="99"/>
      <c r="ZW8" s="99"/>
      <c r="ZX8" s="99"/>
      <c r="ZY8" s="99"/>
      <c r="ZZ8" s="99"/>
      <c r="AAA8" s="99"/>
      <c r="AAB8" s="99"/>
      <c r="AAC8" s="99"/>
      <c r="AAD8" s="99"/>
      <c r="AAE8" s="99"/>
      <c r="AAF8" s="99"/>
      <c r="AAG8" s="99"/>
      <c r="AAH8" s="99"/>
      <c r="AAI8" s="99"/>
      <c r="AAJ8" s="99"/>
      <c r="AAK8" s="99"/>
      <c r="AAL8" s="99"/>
      <c r="AAM8" s="99"/>
      <c r="AAN8" s="99"/>
      <c r="AAO8" s="99"/>
      <c r="AAP8" s="99"/>
      <c r="AAQ8" s="99"/>
      <c r="AAR8" s="99"/>
      <c r="AAS8" s="99"/>
      <c r="AAT8" s="99"/>
      <c r="AAU8" s="99"/>
      <c r="AAV8" s="99"/>
      <c r="AAW8" s="99"/>
      <c r="AAX8" s="99"/>
      <c r="AAY8" s="99"/>
      <c r="AAZ8" s="99"/>
      <c r="ABA8" s="99"/>
      <c r="ABB8" s="99"/>
      <c r="ABC8" s="99"/>
      <c r="ABD8" s="99"/>
      <c r="ABE8" s="99"/>
      <c r="ABF8" s="99"/>
      <c r="ABG8" s="99"/>
      <c r="ABH8" s="99"/>
      <c r="ABI8" s="99"/>
      <c r="ABJ8" s="99"/>
      <c r="ABK8" s="99"/>
      <c r="ABL8" s="99"/>
      <c r="ABM8" s="99"/>
      <c r="ABN8" s="99"/>
      <c r="ABO8" s="99"/>
      <c r="ABP8" s="99"/>
      <c r="ABQ8" s="99"/>
      <c r="ABR8" s="99"/>
      <c r="ABS8" s="99"/>
      <c r="ABT8" s="99"/>
      <c r="ABU8" s="99"/>
      <c r="ABV8" s="99"/>
      <c r="ABW8" s="99"/>
      <c r="ABX8" s="99"/>
      <c r="ABY8" s="99"/>
      <c r="ABZ8" s="99"/>
      <c r="ACA8" s="99"/>
      <c r="ACB8" s="99"/>
      <c r="ACC8" s="99"/>
      <c r="ACD8" s="99"/>
      <c r="ACE8" s="99"/>
      <c r="ACF8" s="99"/>
      <c r="ACG8" s="99"/>
      <c r="ACH8" s="99"/>
      <c r="ACI8" s="99"/>
      <c r="ACJ8" s="99"/>
      <c r="ACK8" s="99"/>
      <c r="ACL8" s="99"/>
      <c r="ACM8" s="99"/>
      <c r="ACN8" s="99"/>
      <c r="ACO8" s="99"/>
      <c r="ACP8" s="99"/>
      <c r="ACQ8" s="99"/>
      <c r="ACR8" s="99"/>
      <c r="ACS8" s="99"/>
      <c r="ACT8" s="99"/>
      <c r="ACU8" s="99"/>
      <c r="ACV8" s="99"/>
      <c r="ACW8" s="99"/>
      <c r="ACX8" s="99"/>
      <c r="ACY8" s="99"/>
      <c r="ACZ8" s="99"/>
      <c r="ADA8" s="99"/>
      <c r="ADB8" s="99"/>
      <c r="ADC8" s="99"/>
      <c r="ADD8" s="99"/>
      <c r="ADE8" s="99"/>
      <c r="ADF8" s="99"/>
      <c r="ADG8" s="99"/>
      <c r="ADH8" s="99"/>
      <c r="ADI8" s="99"/>
      <c r="ADJ8" s="99"/>
      <c r="ADK8" s="99"/>
      <c r="ADL8" s="99"/>
      <c r="ADM8" s="99"/>
      <c r="ADN8" s="99"/>
      <c r="ADO8" s="99"/>
      <c r="ADP8" s="99"/>
      <c r="ADQ8" s="99"/>
      <c r="ADR8" s="99"/>
      <c r="ADS8" s="99"/>
      <c r="ADT8" s="99"/>
      <c r="ADU8" s="99"/>
      <c r="ADV8" s="99"/>
      <c r="ADW8" s="99"/>
      <c r="ADX8" s="99"/>
      <c r="ADY8" s="99"/>
      <c r="ADZ8" s="99"/>
      <c r="AEA8" s="99"/>
      <c r="AEB8" s="99"/>
      <c r="AEC8" s="99"/>
      <c r="AED8" s="99"/>
      <c r="AEE8" s="99"/>
      <c r="AEF8" s="99"/>
      <c r="AEG8" s="99"/>
      <c r="AEH8" s="99"/>
      <c r="AEI8" s="99"/>
      <c r="AEJ8" s="99"/>
      <c r="AEK8" s="99"/>
      <c r="AEL8" s="99"/>
      <c r="AEM8" s="99"/>
      <c r="AEN8" s="99"/>
      <c r="AEO8" s="99"/>
      <c r="AEP8" s="99"/>
      <c r="AEQ8" s="99"/>
      <c r="AER8" s="99"/>
      <c r="AES8" s="99"/>
      <c r="AET8" s="99"/>
      <c r="AEU8" s="99"/>
      <c r="AEV8" s="99"/>
      <c r="AEW8" s="99"/>
      <c r="AEX8" s="99"/>
      <c r="AEY8" s="99"/>
      <c r="AEZ8" s="99"/>
      <c r="AFA8" s="99"/>
      <c r="AFB8" s="99"/>
      <c r="AFC8" s="99"/>
      <c r="AFD8" s="99"/>
      <c r="AFE8" s="99"/>
      <c r="AFF8" s="99"/>
      <c r="AFG8" s="99"/>
      <c r="AFH8" s="99"/>
      <c r="AFI8" s="99"/>
      <c r="AFJ8" s="99"/>
      <c r="AFK8" s="99"/>
      <c r="AFL8" s="99"/>
      <c r="AFM8" s="99"/>
      <c r="AFN8" s="99"/>
      <c r="AFO8" s="99"/>
      <c r="AFP8" s="99"/>
      <c r="AFQ8" s="99"/>
      <c r="AFR8" s="99"/>
      <c r="AFS8" s="99"/>
      <c r="AFT8" s="99"/>
      <c r="AFU8" s="99"/>
      <c r="AFV8" s="99"/>
      <c r="AFW8" s="99"/>
      <c r="AFX8" s="99"/>
      <c r="AFY8" s="99"/>
      <c r="AFZ8" s="99"/>
      <c r="AGA8" s="99"/>
      <c r="AGB8" s="99"/>
      <c r="AGC8" s="99"/>
      <c r="AGD8" s="99"/>
      <c r="AGE8" s="99"/>
      <c r="AGF8" s="99"/>
      <c r="AGG8" s="99"/>
      <c r="AGH8" s="99"/>
      <c r="AGI8" s="99"/>
      <c r="AGJ8" s="99"/>
      <c r="AGK8" s="99"/>
      <c r="AGL8" s="99"/>
      <c r="AGM8" s="99"/>
      <c r="AGN8" s="99"/>
      <c r="AGO8" s="99"/>
      <c r="AGP8" s="99"/>
      <c r="AGQ8" s="99"/>
      <c r="AGR8" s="99"/>
      <c r="AGS8" s="99"/>
      <c r="AGT8" s="99"/>
      <c r="AGU8" s="99"/>
      <c r="AGV8" s="99"/>
      <c r="AGW8" s="99"/>
      <c r="AGX8" s="99"/>
      <c r="AGY8" s="99"/>
      <c r="AGZ8" s="99"/>
      <c r="AHA8" s="99"/>
      <c r="AHB8" s="99"/>
      <c r="AHC8" s="99"/>
      <c r="AHD8" s="99"/>
      <c r="AHE8" s="99"/>
      <c r="AHF8" s="99"/>
      <c r="AHG8" s="99"/>
      <c r="AHH8" s="99"/>
      <c r="AHI8" s="99"/>
      <c r="AHJ8" s="99"/>
      <c r="AHK8" s="99"/>
      <c r="AHL8" s="99"/>
      <c r="AHM8" s="99"/>
      <c r="AHN8" s="99"/>
      <c r="AHO8" s="99"/>
      <c r="AHP8" s="99"/>
      <c r="AHQ8" s="99"/>
      <c r="AHR8" s="99"/>
      <c r="AHS8" s="99"/>
      <c r="AHT8" s="99"/>
      <c r="AHU8" s="99"/>
      <c r="AHV8" s="99"/>
      <c r="AHW8" s="99"/>
      <c r="AHX8" s="99"/>
      <c r="AHY8" s="99"/>
      <c r="AHZ8" s="99"/>
      <c r="AIA8" s="99"/>
      <c r="AIB8" s="99"/>
      <c r="AIC8" s="99"/>
      <c r="AID8" s="99"/>
      <c r="AIE8" s="99"/>
      <c r="AIF8" s="99"/>
      <c r="AIG8" s="99"/>
      <c r="AIH8" s="99"/>
      <c r="AII8" s="99"/>
      <c r="AIJ8" s="99"/>
    </row>
    <row r="9" spans="1:920" s="106" customFormat="1" ht="12.95" customHeight="1">
      <c r="A9" s="115"/>
      <c r="B9" s="115"/>
      <c r="C9" s="115"/>
      <c r="D9" s="115"/>
      <c r="E9" s="291" t="str">
        <f>BS!E9</f>
        <v>4200184450007</v>
      </c>
      <c r="F9" s="291"/>
      <c r="G9" s="291"/>
      <c r="H9" s="291"/>
      <c r="I9" s="103"/>
      <c r="J9" s="44"/>
      <c r="K9" s="104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  <c r="IU9" s="99"/>
      <c r="IV9" s="99"/>
      <c r="IW9" s="99"/>
      <c r="IX9" s="99"/>
      <c r="IY9" s="99"/>
      <c r="IZ9" s="99"/>
      <c r="JA9" s="99"/>
      <c r="JB9" s="99"/>
      <c r="JC9" s="99"/>
      <c r="JD9" s="99"/>
      <c r="JE9" s="99"/>
      <c r="JF9" s="99"/>
      <c r="JG9" s="99"/>
      <c r="JH9" s="99"/>
      <c r="JI9" s="99"/>
      <c r="JJ9" s="99"/>
      <c r="JK9" s="99"/>
      <c r="JL9" s="99"/>
      <c r="JM9" s="99"/>
      <c r="JN9" s="99"/>
      <c r="JO9" s="99"/>
      <c r="JP9" s="99"/>
      <c r="JQ9" s="99"/>
      <c r="JR9" s="99"/>
      <c r="JS9" s="99"/>
      <c r="JT9" s="99"/>
      <c r="JU9" s="99"/>
      <c r="JV9" s="99"/>
      <c r="JW9" s="99"/>
      <c r="JX9" s="99"/>
      <c r="JY9" s="99"/>
      <c r="JZ9" s="99"/>
      <c r="KA9" s="99"/>
      <c r="KB9" s="99"/>
      <c r="KC9" s="99"/>
      <c r="KD9" s="99"/>
      <c r="KE9" s="99"/>
      <c r="KF9" s="99"/>
      <c r="KG9" s="99"/>
      <c r="KH9" s="99"/>
      <c r="KI9" s="99"/>
      <c r="KJ9" s="99"/>
      <c r="KK9" s="99"/>
      <c r="KL9" s="99"/>
      <c r="KM9" s="99"/>
      <c r="KN9" s="99"/>
      <c r="KO9" s="99"/>
      <c r="KP9" s="99"/>
      <c r="KQ9" s="99"/>
      <c r="KR9" s="99"/>
      <c r="KS9" s="99"/>
      <c r="KT9" s="99"/>
      <c r="KU9" s="99"/>
      <c r="KV9" s="99"/>
      <c r="KW9" s="99"/>
      <c r="KX9" s="99"/>
      <c r="KY9" s="99"/>
      <c r="KZ9" s="99"/>
      <c r="LA9" s="99"/>
      <c r="LB9" s="99"/>
      <c r="LC9" s="99"/>
      <c r="LD9" s="99"/>
      <c r="LE9" s="99"/>
      <c r="LF9" s="99"/>
      <c r="LG9" s="99"/>
      <c r="LH9" s="99"/>
      <c r="LI9" s="99"/>
      <c r="LJ9" s="99"/>
      <c r="LK9" s="99"/>
      <c r="LL9" s="99"/>
      <c r="LM9" s="99"/>
      <c r="LN9" s="99"/>
      <c r="LO9" s="99"/>
      <c r="LP9" s="99"/>
      <c r="LQ9" s="99"/>
      <c r="LR9" s="99"/>
      <c r="LS9" s="99"/>
      <c r="LT9" s="99"/>
      <c r="LU9" s="99"/>
      <c r="LV9" s="99"/>
      <c r="LW9" s="99"/>
      <c r="LX9" s="99"/>
      <c r="LY9" s="99"/>
      <c r="LZ9" s="99"/>
      <c r="MA9" s="99"/>
      <c r="MB9" s="99"/>
      <c r="MC9" s="99"/>
      <c r="MD9" s="99"/>
      <c r="ME9" s="99"/>
      <c r="MF9" s="99"/>
      <c r="MG9" s="99"/>
      <c r="MH9" s="99"/>
      <c r="MI9" s="99"/>
      <c r="MJ9" s="99"/>
      <c r="MK9" s="99"/>
      <c r="ML9" s="99"/>
      <c r="MM9" s="99"/>
      <c r="MN9" s="99"/>
      <c r="MO9" s="99"/>
      <c r="MP9" s="99"/>
      <c r="MQ9" s="99"/>
      <c r="MR9" s="99"/>
      <c r="MS9" s="99"/>
      <c r="MT9" s="99"/>
      <c r="MU9" s="99"/>
      <c r="MV9" s="99"/>
      <c r="MW9" s="99"/>
      <c r="MX9" s="99"/>
      <c r="MY9" s="99"/>
      <c r="MZ9" s="99"/>
      <c r="NA9" s="99"/>
      <c r="NB9" s="99"/>
      <c r="NC9" s="99"/>
      <c r="ND9" s="99"/>
      <c r="NE9" s="99"/>
      <c r="NF9" s="99"/>
      <c r="NG9" s="99"/>
      <c r="NH9" s="99"/>
      <c r="NI9" s="99"/>
      <c r="NJ9" s="99"/>
      <c r="NK9" s="99"/>
      <c r="NL9" s="99"/>
      <c r="NM9" s="99"/>
      <c r="NN9" s="99"/>
      <c r="NO9" s="99"/>
      <c r="NP9" s="99"/>
      <c r="NQ9" s="99"/>
      <c r="NR9" s="99"/>
      <c r="NS9" s="99"/>
      <c r="NT9" s="99"/>
      <c r="NU9" s="99"/>
      <c r="NV9" s="99"/>
      <c r="NW9" s="99"/>
      <c r="NX9" s="99"/>
      <c r="NY9" s="99"/>
      <c r="NZ9" s="99"/>
      <c r="OA9" s="99"/>
      <c r="OB9" s="99"/>
      <c r="OC9" s="99"/>
      <c r="OD9" s="99"/>
      <c r="OE9" s="99"/>
      <c r="OF9" s="99"/>
      <c r="OG9" s="99"/>
      <c r="OH9" s="99"/>
      <c r="OI9" s="99"/>
      <c r="OJ9" s="99"/>
      <c r="OK9" s="99"/>
      <c r="OL9" s="99"/>
      <c r="OM9" s="99"/>
      <c r="ON9" s="99"/>
      <c r="OO9" s="99"/>
      <c r="OP9" s="99"/>
      <c r="OQ9" s="99"/>
      <c r="OR9" s="99"/>
      <c r="OS9" s="99"/>
      <c r="OT9" s="99"/>
      <c r="OU9" s="99"/>
      <c r="OV9" s="99"/>
      <c r="OW9" s="99"/>
      <c r="OX9" s="99"/>
      <c r="OY9" s="99"/>
      <c r="OZ9" s="99"/>
      <c r="PA9" s="99"/>
      <c r="PB9" s="99"/>
      <c r="PC9" s="99"/>
      <c r="PD9" s="99"/>
      <c r="PE9" s="99"/>
      <c r="PF9" s="99"/>
      <c r="PG9" s="99"/>
      <c r="PH9" s="99"/>
      <c r="PI9" s="99"/>
      <c r="PJ9" s="99"/>
      <c r="PK9" s="99"/>
      <c r="PL9" s="99"/>
      <c r="PM9" s="99"/>
      <c r="PN9" s="99"/>
      <c r="PO9" s="99"/>
      <c r="PP9" s="99"/>
      <c r="PQ9" s="99"/>
      <c r="PR9" s="99"/>
      <c r="PS9" s="99"/>
      <c r="PT9" s="99"/>
      <c r="PU9" s="99"/>
      <c r="PV9" s="99"/>
      <c r="PW9" s="99"/>
      <c r="PX9" s="99"/>
      <c r="PY9" s="99"/>
      <c r="PZ9" s="99"/>
      <c r="QA9" s="99"/>
      <c r="QB9" s="99"/>
      <c r="QC9" s="99"/>
      <c r="QD9" s="99"/>
      <c r="QE9" s="99"/>
      <c r="QF9" s="99"/>
      <c r="QG9" s="99"/>
      <c r="QH9" s="99"/>
      <c r="QI9" s="99"/>
      <c r="QJ9" s="99"/>
      <c r="QK9" s="99"/>
      <c r="QL9" s="99"/>
      <c r="QM9" s="99"/>
      <c r="QN9" s="99"/>
      <c r="QO9" s="99"/>
      <c r="QP9" s="99"/>
      <c r="QQ9" s="99"/>
      <c r="QR9" s="99"/>
      <c r="QS9" s="99"/>
      <c r="QT9" s="99"/>
      <c r="QU9" s="99"/>
      <c r="QV9" s="99"/>
      <c r="QW9" s="99"/>
      <c r="QX9" s="99"/>
      <c r="QY9" s="99"/>
      <c r="QZ9" s="99"/>
      <c r="RA9" s="99"/>
      <c r="RB9" s="99"/>
      <c r="RC9" s="99"/>
      <c r="RD9" s="99"/>
      <c r="RE9" s="99"/>
      <c r="RF9" s="99"/>
      <c r="RG9" s="99"/>
      <c r="RH9" s="99"/>
      <c r="RI9" s="99"/>
      <c r="RJ9" s="99"/>
      <c r="RK9" s="99"/>
      <c r="RL9" s="99"/>
      <c r="RM9" s="99"/>
      <c r="RN9" s="99"/>
      <c r="RO9" s="99"/>
      <c r="RP9" s="99"/>
      <c r="RQ9" s="99"/>
      <c r="RR9" s="99"/>
      <c r="RS9" s="99"/>
      <c r="RT9" s="99"/>
      <c r="RU9" s="99"/>
      <c r="RV9" s="99"/>
      <c r="RW9" s="99"/>
      <c r="RX9" s="99"/>
      <c r="RY9" s="99"/>
      <c r="RZ9" s="99"/>
      <c r="SA9" s="99"/>
      <c r="SB9" s="99"/>
      <c r="SC9" s="99"/>
      <c r="SD9" s="99"/>
      <c r="SE9" s="99"/>
      <c r="SF9" s="99"/>
      <c r="SG9" s="99"/>
      <c r="SH9" s="99"/>
      <c r="SI9" s="99"/>
      <c r="SJ9" s="99"/>
      <c r="SK9" s="99"/>
      <c r="SL9" s="99"/>
      <c r="SM9" s="99"/>
      <c r="SN9" s="99"/>
      <c r="SO9" s="99"/>
      <c r="SP9" s="99"/>
      <c r="SQ9" s="99"/>
      <c r="SR9" s="99"/>
      <c r="SS9" s="99"/>
      <c r="ST9" s="99"/>
      <c r="SU9" s="99"/>
      <c r="SV9" s="99"/>
      <c r="SW9" s="99"/>
      <c r="SX9" s="99"/>
      <c r="SY9" s="99"/>
      <c r="SZ9" s="99"/>
      <c r="TA9" s="99"/>
      <c r="TB9" s="99"/>
      <c r="TC9" s="99"/>
      <c r="TD9" s="99"/>
      <c r="TE9" s="99"/>
      <c r="TF9" s="99"/>
      <c r="TG9" s="99"/>
      <c r="TH9" s="99"/>
      <c r="TI9" s="99"/>
      <c r="TJ9" s="99"/>
      <c r="TK9" s="99"/>
      <c r="TL9" s="99"/>
      <c r="TM9" s="99"/>
      <c r="TN9" s="99"/>
      <c r="TO9" s="99"/>
      <c r="TP9" s="99"/>
      <c r="TQ9" s="99"/>
      <c r="TR9" s="99"/>
      <c r="TS9" s="99"/>
      <c r="TT9" s="99"/>
      <c r="TU9" s="99"/>
      <c r="TV9" s="99"/>
      <c r="TW9" s="99"/>
      <c r="TX9" s="99"/>
      <c r="TY9" s="99"/>
      <c r="TZ9" s="99"/>
      <c r="UA9" s="99"/>
      <c r="UB9" s="99"/>
      <c r="UC9" s="99"/>
      <c r="UD9" s="99"/>
      <c r="UE9" s="99"/>
      <c r="UF9" s="99"/>
      <c r="UG9" s="99"/>
      <c r="UH9" s="99"/>
      <c r="UI9" s="99"/>
      <c r="UJ9" s="99"/>
      <c r="UK9" s="99"/>
      <c r="UL9" s="99"/>
      <c r="UM9" s="99"/>
      <c r="UN9" s="99"/>
      <c r="UO9" s="99"/>
      <c r="UP9" s="99"/>
      <c r="UQ9" s="99"/>
      <c r="UR9" s="99"/>
      <c r="US9" s="99"/>
      <c r="UT9" s="99"/>
      <c r="UU9" s="99"/>
      <c r="UV9" s="99"/>
      <c r="UW9" s="99"/>
      <c r="UX9" s="99"/>
      <c r="UY9" s="99"/>
      <c r="UZ9" s="99"/>
      <c r="VA9" s="99"/>
      <c r="VB9" s="99"/>
      <c r="VC9" s="99"/>
      <c r="VD9" s="99"/>
      <c r="VE9" s="99"/>
      <c r="VF9" s="99"/>
      <c r="VG9" s="99"/>
      <c r="VH9" s="99"/>
      <c r="VI9" s="99"/>
      <c r="VJ9" s="99"/>
      <c r="VK9" s="99"/>
      <c r="VL9" s="99"/>
      <c r="VM9" s="99"/>
      <c r="VN9" s="99"/>
      <c r="VO9" s="99"/>
      <c r="VP9" s="99"/>
      <c r="VQ9" s="99"/>
      <c r="VR9" s="99"/>
      <c r="VS9" s="99"/>
      <c r="VT9" s="99"/>
      <c r="VU9" s="99"/>
      <c r="VV9" s="99"/>
      <c r="VW9" s="99"/>
      <c r="VX9" s="99"/>
      <c r="VY9" s="99"/>
      <c r="VZ9" s="99"/>
      <c r="WA9" s="99"/>
      <c r="WB9" s="99"/>
      <c r="WC9" s="99"/>
      <c r="WD9" s="99"/>
      <c r="WE9" s="99"/>
      <c r="WF9" s="99"/>
      <c r="WG9" s="99"/>
      <c r="WH9" s="99"/>
      <c r="WI9" s="99"/>
      <c r="WJ9" s="99"/>
      <c r="WK9" s="99"/>
      <c r="WL9" s="99"/>
      <c r="WM9" s="99"/>
      <c r="WN9" s="99"/>
      <c r="WO9" s="99"/>
      <c r="WP9" s="99"/>
      <c r="WQ9" s="99"/>
      <c r="WR9" s="99"/>
      <c r="WS9" s="99"/>
      <c r="WT9" s="99"/>
      <c r="WU9" s="99"/>
      <c r="WV9" s="99"/>
      <c r="WW9" s="99"/>
      <c r="WX9" s="99"/>
      <c r="WY9" s="99"/>
      <c r="WZ9" s="99"/>
      <c r="XA9" s="99"/>
      <c r="XB9" s="99"/>
      <c r="XC9" s="99"/>
      <c r="XD9" s="99"/>
      <c r="XE9" s="99"/>
      <c r="XF9" s="99"/>
      <c r="XG9" s="99"/>
      <c r="XH9" s="99"/>
      <c r="XI9" s="99"/>
      <c r="XJ9" s="99"/>
      <c r="XK9" s="99"/>
      <c r="XL9" s="99"/>
      <c r="XM9" s="99"/>
      <c r="XN9" s="99"/>
      <c r="XO9" s="99"/>
      <c r="XP9" s="99"/>
      <c r="XQ9" s="99"/>
      <c r="XR9" s="99"/>
      <c r="XS9" s="99"/>
      <c r="XT9" s="99"/>
      <c r="XU9" s="99"/>
      <c r="XV9" s="99"/>
      <c r="XW9" s="99"/>
      <c r="XX9" s="99"/>
      <c r="XY9" s="99"/>
      <c r="XZ9" s="99"/>
      <c r="YA9" s="99"/>
      <c r="YB9" s="99"/>
      <c r="YC9" s="99"/>
      <c r="YD9" s="99"/>
      <c r="YE9" s="99"/>
      <c r="YF9" s="99"/>
      <c r="YG9" s="99"/>
      <c r="YH9" s="99"/>
      <c r="YI9" s="99"/>
      <c r="YJ9" s="99"/>
      <c r="YK9" s="99"/>
      <c r="YL9" s="99"/>
      <c r="YM9" s="99"/>
      <c r="YN9" s="99"/>
      <c r="YO9" s="99"/>
      <c r="YP9" s="99"/>
      <c r="YQ9" s="99"/>
      <c r="YR9" s="99"/>
      <c r="YS9" s="99"/>
      <c r="YT9" s="99"/>
      <c r="YU9" s="99"/>
      <c r="YV9" s="99"/>
      <c r="YW9" s="99"/>
      <c r="YX9" s="99"/>
      <c r="YY9" s="99"/>
      <c r="YZ9" s="99"/>
      <c r="ZA9" s="99"/>
      <c r="ZB9" s="99"/>
      <c r="ZC9" s="99"/>
      <c r="ZD9" s="99"/>
      <c r="ZE9" s="99"/>
      <c r="ZF9" s="99"/>
      <c r="ZG9" s="99"/>
      <c r="ZH9" s="99"/>
      <c r="ZI9" s="99"/>
      <c r="ZJ9" s="99"/>
      <c r="ZK9" s="99"/>
      <c r="ZL9" s="99"/>
      <c r="ZM9" s="99"/>
      <c r="ZN9" s="99"/>
      <c r="ZO9" s="99"/>
      <c r="ZP9" s="99"/>
      <c r="ZQ9" s="99"/>
      <c r="ZR9" s="99"/>
      <c r="ZS9" s="99"/>
      <c r="ZT9" s="99"/>
      <c r="ZU9" s="99"/>
      <c r="ZV9" s="99"/>
      <c r="ZW9" s="99"/>
      <c r="ZX9" s="99"/>
      <c r="ZY9" s="99"/>
      <c r="ZZ9" s="99"/>
      <c r="AAA9" s="99"/>
      <c r="AAB9" s="99"/>
      <c r="AAC9" s="99"/>
      <c r="AAD9" s="99"/>
      <c r="AAE9" s="99"/>
      <c r="AAF9" s="99"/>
      <c r="AAG9" s="99"/>
      <c r="AAH9" s="99"/>
      <c r="AAI9" s="99"/>
      <c r="AAJ9" s="99"/>
      <c r="AAK9" s="99"/>
      <c r="AAL9" s="99"/>
      <c r="AAM9" s="99"/>
      <c r="AAN9" s="99"/>
      <c r="AAO9" s="99"/>
      <c r="AAP9" s="99"/>
      <c r="AAQ9" s="99"/>
      <c r="AAR9" s="99"/>
      <c r="AAS9" s="99"/>
      <c r="AAT9" s="99"/>
      <c r="AAU9" s="99"/>
      <c r="AAV9" s="99"/>
      <c r="AAW9" s="99"/>
      <c r="AAX9" s="99"/>
      <c r="AAY9" s="99"/>
      <c r="AAZ9" s="99"/>
      <c r="ABA9" s="99"/>
      <c r="ABB9" s="99"/>
      <c r="ABC9" s="99"/>
      <c r="ABD9" s="99"/>
      <c r="ABE9" s="99"/>
      <c r="ABF9" s="99"/>
      <c r="ABG9" s="99"/>
      <c r="ABH9" s="99"/>
      <c r="ABI9" s="99"/>
      <c r="ABJ9" s="99"/>
      <c r="ABK9" s="99"/>
      <c r="ABL9" s="99"/>
      <c r="ABM9" s="99"/>
      <c r="ABN9" s="99"/>
      <c r="ABO9" s="99"/>
      <c r="ABP9" s="99"/>
      <c r="ABQ9" s="99"/>
      <c r="ABR9" s="99"/>
      <c r="ABS9" s="99"/>
      <c r="ABT9" s="99"/>
      <c r="ABU9" s="99"/>
      <c r="ABV9" s="99"/>
      <c r="ABW9" s="99"/>
      <c r="ABX9" s="99"/>
      <c r="ABY9" s="99"/>
      <c r="ABZ9" s="99"/>
      <c r="ACA9" s="99"/>
      <c r="ACB9" s="99"/>
      <c r="ACC9" s="99"/>
      <c r="ACD9" s="99"/>
      <c r="ACE9" s="99"/>
      <c r="ACF9" s="99"/>
      <c r="ACG9" s="99"/>
      <c r="ACH9" s="99"/>
      <c r="ACI9" s="99"/>
      <c r="ACJ9" s="99"/>
      <c r="ACK9" s="99"/>
      <c r="ACL9" s="99"/>
      <c r="ACM9" s="99"/>
      <c r="ACN9" s="99"/>
      <c r="ACO9" s="99"/>
      <c r="ACP9" s="99"/>
      <c r="ACQ9" s="99"/>
      <c r="ACR9" s="99"/>
      <c r="ACS9" s="99"/>
      <c r="ACT9" s="99"/>
      <c r="ACU9" s="99"/>
      <c r="ACV9" s="99"/>
      <c r="ACW9" s="99"/>
      <c r="ACX9" s="99"/>
      <c r="ACY9" s="99"/>
      <c r="ACZ9" s="99"/>
      <c r="ADA9" s="99"/>
      <c r="ADB9" s="99"/>
      <c r="ADC9" s="99"/>
      <c r="ADD9" s="99"/>
      <c r="ADE9" s="99"/>
      <c r="ADF9" s="99"/>
      <c r="ADG9" s="99"/>
      <c r="ADH9" s="99"/>
      <c r="ADI9" s="99"/>
      <c r="ADJ9" s="99"/>
      <c r="ADK9" s="99"/>
      <c r="ADL9" s="99"/>
      <c r="ADM9" s="99"/>
      <c r="ADN9" s="99"/>
      <c r="ADO9" s="99"/>
      <c r="ADP9" s="99"/>
      <c r="ADQ9" s="99"/>
      <c r="ADR9" s="99"/>
      <c r="ADS9" s="99"/>
      <c r="ADT9" s="99"/>
      <c r="ADU9" s="99"/>
      <c r="ADV9" s="99"/>
      <c r="ADW9" s="99"/>
      <c r="ADX9" s="99"/>
      <c r="ADY9" s="99"/>
      <c r="ADZ9" s="99"/>
      <c r="AEA9" s="99"/>
      <c r="AEB9" s="99"/>
      <c r="AEC9" s="99"/>
      <c r="AED9" s="99"/>
      <c r="AEE9" s="99"/>
      <c r="AEF9" s="99"/>
      <c r="AEG9" s="99"/>
      <c r="AEH9" s="99"/>
      <c r="AEI9" s="99"/>
      <c r="AEJ9" s="99"/>
      <c r="AEK9" s="99"/>
      <c r="AEL9" s="99"/>
      <c r="AEM9" s="99"/>
      <c r="AEN9" s="99"/>
      <c r="AEO9" s="99"/>
      <c r="AEP9" s="99"/>
      <c r="AEQ9" s="99"/>
      <c r="AER9" s="99"/>
      <c r="AES9" s="99"/>
      <c r="AET9" s="99"/>
      <c r="AEU9" s="99"/>
      <c r="AEV9" s="99"/>
      <c r="AEW9" s="99"/>
      <c r="AEX9" s="99"/>
      <c r="AEY9" s="99"/>
      <c r="AEZ9" s="99"/>
      <c r="AFA9" s="99"/>
      <c r="AFB9" s="99"/>
      <c r="AFC9" s="99"/>
      <c r="AFD9" s="99"/>
      <c r="AFE9" s="99"/>
      <c r="AFF9" s="99"/>
      <c r="AFG9" s="99"/>
      <c r="AFH9" s="99"/>
      <c r="AFI9" s="99"/>
      <c r="AFJ9" s="99"/>
      <c r="AFK9" s="99"/>
      <c r="AFL9" s="99"/>
      <c r="AFM9" s="99"/>
      <c r="AFN9" s="99"/>
      <c r="AFO9" s="99"/>
      <c r="AFP9" s="99"/>
      <c r="AFQ9" s="99"/>
      <c r="AFR9" s="99"/>
      <c r="AFS9" s="99"/>
      <c r="AFT9" s="99"/>
      <c r="AFU9" s="99"/>
      <c r="AFV9" s="99"/>
      <c r="AFW9" s="99"/>
      <c r="AFX9" s="99"/>
      <c r="AFY9" s="99"/>
      <c r="AFZ9" s="99"/>
      <c r="AGA9" s="99"/>
      <c r="AGB9" s="99"/>
      <c r="AGC9" s="99"/>
      <c r="AGD9" s="99"/>
      <c r="AGE9" s="99"/>
      <c r="AGF9" s="99"/>
      <c r="AGG9" s="99"/>
      <c r="AGH9" s="99"/>
      <c r="AGI9" s="99"/>
      <c r="AGJ9" s="99"/>
      <c r="AGK9" s="99"/>
      <c r="AGL9" s="99"/>
      <c r="AGM9" s="99"/>
      <c r="AGN9" s="99"/>
      <c r="AGO9" s="99"/>
      <c r="AGP9" s="99"/>
      <c r="AGQ9" s="99"/>
      <c r="AGR9" s="99"/>
      <c r="AGS9" s="99"/>
      <c r="AGT9" s="99"/>
      <c r="AGU9" s="99"/>
      <c r="AGV9" s="99"/>
      <c r="AGW9" s="99"/>
      <c r="AGX9" s="99"/>
      <c r="AGY9" s="99"/>
      <c r="AGZ9" s="99"/>
      <c r="AHA9" s="99"/>
      <c r="AHB9" s="99"/>
      <c r="AHC9" s="99"/>
      <c r="AHD9" s="99"/>
      <c r="AHE9" s="99"/>
      <c r="AHF9" s="99"/>
      <c r="AHG9" s="99"/>
      <c r="AHH9" s="99"/>
      <c r="AHI9" s="99"/>
      <c r="AHJ9" s="99"/>
      <c r="AHK9" s="99"/>
      <c r="AHL9" s="99"/>
      <c r="AHM9" s="99"/>
      <c r="AHN9" s="99"/>
      <c r="AHO9" s="99"/>
      <c r="AHP9" s="99"/>
      <c r="AHQ9" s="99"/>
      <c r="AHR9" s="99"/>
      <c r="AHS9" s="99"/>
      <c r="AHT9" s="99"/>
      <c r="AHU9" s="99"/>
      <c r="AHV9" s="99"/>
      <c r="AHW9" s="99"/>
      <c r="AHX9" s="99"/>
      <c r="AHY9" s="99"/>
      <c r="AHZ9" s="99"/>
      <c r="AIA9" s="99"/>
      <c r="AIB9" s="99"/>
      <c r="AIC9" s="99"/>
      <c r="AID9" s="99"/>
      <c r="AIE9" s="99"/>
      <c r="AIF9" s="99"/>
      <c r="AIG9" s="99"/>
      <c r="AIH9" s="99"/>
      <c r="AII9" s="99"/>
      <c r="AIJ9" s="99"/>
    </row>
    <row r="10" spans="1:920" s="106" customFormat="1" ht="12.95" customHeight="1">
      <c r="A10" s="115"/>
      <c r="B10" s="115"/>
      <c r="C10" s="115"/>
      <c r="D10" s="115"/>
      <c r="E10" s="228" t="s">
        <v>1965</v>
      </c>
      <c r="F10" s="107"/>
      <c r="G10" s="99"/>
      <c r="H10" s="99"/>
      <c r="I10" s="103"/>
      <c r="J10" s="104"/>
      <c r="K10" s="104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  <c r="IU10" s="99"/>
      <c r="IV10" s="99"/>
      <c r="IW10" s="99"/>
      <c r="IX10" s="99"/>
      <c r="IY10" s="99"/>
      <c r="IZ10" s="99"/>
      <c r="JA10" s="99"/>
      <c r="JB10" s="99"/>
      <c r="JC10" s="99"/>
      <c r="JD10" s="99"/>
      <c r="JE10" s="99"/>
      <c r="JF10" s="99"/>
      <c r="JG10" s="99"/>
      <c r="JH10" s="99"/>
      <c r="JI10" s="99"/>
      <c r="JJ10" s="99"/>
      <c r="JK10" s="99"/>
      <c r="JL10" s="99"/>
      <c r="JM10" s="99"/>
      <c r="JN10" s="99"/>
      <c r="JO10" s="99"/>
      <c r="JP10" s="99"/>
      <c r="JQ10" s="99"/>
      <c r="JR10" s="99"/>
      <c r="JS10" s="99"/>
      <c r="JT10" s="99"/>
      <c r="JU10" s="99"/>
      <c r="JV10" s="99"/>
      <c r="JW10" s="99"/>
      <c r="JX10" s="99"/>
      <c r="JY10" s="99"/>
      <c r="JZ10" s="99"/>
      <c r="KA10" s="99"/>
      <c r="KB10" s="99"/>
      <c r="KC10" s="99"/>
      <c r="KD10" s="99"/>
      <c r="KE10" s="99"/>
      <c r="KF10" s="99"/>
      <c r="KG10" s="99"/>
      <c r="KH10" s="99"/>
      <c r="KI10" s="99"/>
      <c r="KJ10" s="99"/>
      <c r="KK10" s="99"/>
      <c r="KL10" s="99"/>
      <c r="KM10" s="99"/>
      <c r="KN10" s="99"/>
      <c r="KO10" s="99"/>
      <c r="KP10" s="99"/>
      <c r="KQ10" s="99"/>
      <c r="KR10" s="99"/>
      <c r="KS10" s="99"/>
      <c r="KT10" s="99"/>
      <c r="KU10" s="99"/>
      <c r="KV10" s="99"/>
      <c r="KW10" s="99"/>
      <c r="KX10" s="99"/>
      <c r="KY10" s="99"/>
      <c r="KZ10" s="99"/>
      <c r="LA10" s="99"/>
      <c r="LB10" s="99"/>
      <c r="LC10" s="99"/>
      <c r="LD10" s="99"/>
      <c r="LE10" s="99"/>
      <c r="LF10" s="99"/>
      <c r="LG10" s="99"/>
      <c r="LH10" s="99"/>
      <c r="LI10" s="99"/>
      <c r="LJ10" s="99"/>
      <c r="LK10" s="99"/>
      <c r="LL10" s="99"/>
      <c r="LM10" s="99"/>
      <c r="LN10" s="99"/>
      <c r="LO10" s="99"/>
      <c r="LP10" s="99"/>
      <c r="LQ10" s="99"/>
      <c r="LR10" s="99"/>
      <c r="LS10" s="99"/>
      <c r="LT10" s="99"/>
      <c r="LU10" s="99"/>
      <c r="LV10" s="99"/>
      <c r="LW10" s="99"/>
      <c r="LX10" s="99"/>
      <c r="LY10" s="99"/>
      <c r="LZ10" s="99"/>
      <c r="MA10" s="99"/>
      <c r="MB10" s="99"/>
      <c r="MC10" s="99"/>
      <c r="MD10" s="99"/>
      <c r="ME10" s="99"/>
      <c r="MF10" s="99"/>
      <c r="MG10" s="99"/>
      <c r="MH10" s="99"/>
      <c r="MI10" s="99"/>
      <c r="MJ10" s="99"/>
      <c r="MK10" s="99"/>
      <c r="ML10" s="99"/>
      <c r="MM10" s="99"/>
      <c r="MN10" s="99"/>
      <c r="MO10" s="99"/>
      <c r="MP10" s="99"/>
      <c r="MQ10" s="99"/>
      <c r="MR10" s="99"/>
      <c r="MS10" s="99"/>
      <c r="MT10" s="99"/>
      <c r="MU10" s="99"/>
      <c r="MV10" s="99"/>
      <c r="MW10" s="99"/>
      <c r="MX10" s="99"/>
      <c r="MY10" s="99"/>
      <c r="MZ10" s="99"/>
      <c r="NA10" s="99"/>
      <c r="NB10" s="99"/>
      <c r="NC10" s="99"/>
      <c r="ND10" s="99"/>
      <c r="NE10" s="99"/>
      <c r="NF10" s="99"/>
      <c r="NG10" s="99"/>
      <c r="NH10" s="99"/>
      <c r="NI10" s="99"/>
      <c r="NJ10" s="99"/>
      <c r="NK10" s="99"/>
      <c r="NL10" s="99"/>
      <c r="NM10" s="99"/>
      <c r="NN10" s="99"/>
      <c r="NO10" s="99"/>
      <c r="NP10" s="99"/>
      <c r="NQ10" s="99"/>
      <c r="NR10" s="99"/>
      <c r="NS10" s="99"/>
      <c r="NT10" s="99"/>
      <c r="NU10" s="99"/>
      <c r="NV10" s="99"/>
      <c r="NW10" s="99"/>
      <c r="NX10" s="99"/>
      <c r="NY10" s="99"/>
      <c r="NZ10" s="99"/>
      <c r="OA10" s="99"/>
      <c r="OB10" s="99"/>
      <c r="OC10" s="99"/>
      <c r="OD10" s="99"/>
      <c r="OE10" s="99"/>
      <c r="OF10" s="99"/>
      <c r="OG10" s="99"/>
      <c r="OH10" s="99"/>
      <c r="OI10" s="99"/>
      <c r="OJ10" s="99"/>
      <c r="OK10" s="99"/>
      <c r="OL10" s="99"/>
      <c r="OM10" s="99"/>
      <c r="ON10" s="99"/>
      <c r="OO10" s="99"/>
      <c r="OP10" s="99"/>
      <c r="OQ10" s="99"/>
      <c r="OR10" s="99"/>
      <c r="OS10" s="99"/>
      <c r="OT10" s="99"/>
      <c r="OU10" s="99"/>
      <c r="OV10" s="99"/>
      <c r="OW10" s="99"/>
      <c r="OX10" s="99"/>
      <c r="OY10" s="99"/>
      <c r="OZ10" s="99"/>
      <c r="PA10" s="99"/>
      <c r="PB10" s="99"/>
      <c r="PC10" s="99"/>
      <c r="PD10" s="99"/>
      <c r="PE10" s="99"/>
      <c r="PF10" s="99"/>
      <c r="PG10" s="99"/>
      <c r="PH10" s="99"/>
      <c r="PI10" s="99"/>
      <c r="PJ10" s="99"/>
      <c r="PK10" s="99"/>
      <c r="PL10" s="99"/>
      <c r="PM10" s="99"/>
      <c r="PN10" s="99"/>
      <c r="PO10" s="99"/>
      <c r="PP10" s="99"/>
      <c r="PQ10" s="99"/>
      <c r="PR10" s="99"/>
      <c r="PS10" s="99"/>
      <c r="PT10" s="99"/>
      <c r="PU10" s="99"/>
      <c r="PV10" s="99"/>
      <c r="PW10" s="99"/>
      <c r="PX10" s="99"/>
      <c r="PY10" s="99"/>
      <c r="PZ10" s="99"/>
      <c r="QA10" s="99"/>
      <c r="QB10" s="99"/>
      <c r="QC10" s="99"/>
      <c r="QD10" s="99"/>
      <c r="QE10" s="99"/>
      <c r="QF10" s="99"/>
      <c r="QG10" s="99"/>
      <c r="QH10" s="99"/>
      <c r="QI10" s="99"/>
      <c r="QJ10" s="99"/>
      <c r="QK10" s="99"/>
      <c r="QL10" s="99"/>
      <c r="QM10" s="99"/>
      <c r="QN10" s="99"/>
      <c r="QO10" s="99"/>
      <c r="QP10" s="99"/>
      <c r="QQ10" s="99"/>
      <c r="QR10" s="99"/>
      <c r="QS10" s="99"/>
      <c r="QT10" s="99"/>
      <c r="QU10" s="99"/>
      <c r="QV10" s="99"/>
      <c r="QW10" s="99"/>
      <c r="QX10" s="99"/>
      <c r="QY10" s="99"/>
      <c r="QZ10" s="99"/>
      <c r="RA10" s="99"/>
      <c r="RB10" s="99"/>
      <c r="RC10" s="99"/>
      <c r="RD10" s="99"/>
      <c r="RE10" s="99"/>
      <c r="RF10" s="99"/>
      <c r="RG10" s="99"/>
      <c r="RH10" s="99"/>
      <c r="RI10" s="99"/>
      <c r="RJ10" s="99"/>
      <c r="RK10" s="99"/>
      <c r="RL10" s="99"/>
      <c r="RM10" s="99"/>
      <c r="RN10" s="99"/>
      <c r="RO10" s="99"/>
      <c r="RP10" s="99"/>
      <c r="RQ10" s="99"/>
      <c r="RR10" s="99"/>
      <c r="RS10" s="99"/>
      <c r="RT10" s="99"/>
      <c r="RU10" s="99"/>
      <c r="RV10" s="99"/>
      <c r="RW10" s="99"/>
      <c r="RX10" s="99"/>
      <c r="RY10" s="99"/>
      <c r="RZ10" s="99"/>
      <c r="SA10" s="99"/>
      <c r="SB10" s="99"/>
      <c r="SC10" s="99"/>
      <c r="SD10" s="99"/>
      <c r="SE10" s="99"/>
      <c r="SF10" s="99"/>
      <c r="SG10" s="99"/>
      <c r="SH10" s="99"/>
      <c r="SI10" s="99"/>
      <c r="SJ10" s="99"/>
      <c r="SK10" s="99"/>
      <c r="SL10" s="99"/>
      <c r="SM10" s="99"/>
      <c r="SN10" s="99"/>
      <c r="SO10" s="99"/>
      <c r="SP10" s="99"/>
      <c r="SQ10" s="99"/>
      <c r="SR10" s="99"/>
      <c r="SS10" s="99"/>
      <c r="ST10" s="99"/>
      <c r="SU10" s="99"/>
      <c r="SV10" s="99"/>
      <c r="SW10" s="99"/>
      <c r="SX10" s="99"/>
      <c r="SY10" s="99"/>
      <c r="SZ10" s="99"/>
      <c r="TA10" s="99"/>
      <c r="TB10" s="99"/>
      <c r="TC10" s="99"/>
      <c r="TD10" s="99"/>
      <c r="TE10" s="99"/>
      <c r="TF10" s="99"/>
      <c r="TG10" s="99"/>
      <c r="TH10" s="99"/>
      <c r="TI10" s="99"/>
      <c r="TJ10" s="99"/>
      <c r="TK10" s="99"/>
      <c r="TL10" s="99"/>
      <c r="TM10" s="99"/>
      <c r="TN10" s="99"/>
      <c r="TO10" s="99"/>
      <c r="TP10" s="99"/>
      <c r="TQ10" s="99"/>
      <c r="TR10" s="99"/>
      <c r="TS10" s="99"/>
      <c r="TT10" s="99"/>
      <c r="TU10" s="99"/>
      <c r="TV10" s="99"/>
      <c r="TW10" s="99"/>
      <c r="TX10" s="99"/>
      <c r="TY10" s="99"/>
      <c r="TZ10" s="99"/>
      <c r="UA10" s="99"/>
      <c r="UB10" s="99"/>
      <c r="UC10" s="99"/>
      <c r="UD10" s="99"/>
      <c r="UE10" s="99"/>
      <c r="UF10" s="99"/>
      <c r="UG10" s="99"/>
      <c r="UH10" s="99"/>
      <c r="UI10" s="99"/>
      <c r="UJ10" s="99"/>
      <c r="UK10" s="99"/>
      <c r="UL10" s="99"/>
      <c r="UM10" s="99"/>
      <c r="UN10" s="99"/>
      <c r="UO10" s="99"/>
      <c r="UP10" s="99"/>
      <c r="UQ10" s="99"/>
      <c r="UR10" s="99"/>
      <c r="US10" s="99"/>
      <c r="UT10" s="99"/>
      <c r="UU10" s="99"/>
      <c r="UV10" s="99"/>
      <c r="UW10" s="99"/>
      <c r="UX10" s="99"/>
      <c r="UY10" s="99"/>
      <c r="UZ10" s="99"/>
      <c r="VA10" s="99"/>
      <c r="VB10" s="99"/>
      <c r="VC10" s="99"/>
      <c r="VD10" s="99"/>
      <c r="VE10" s="99"/>
      <c r="VF10" s="99"/>
      <c r="VG10" s="99"/>
      <c r="VH10" s="99"/>
      <c r="VI10" s="99"/>
      <c r="VJ10" s="99"/>
      <c r="VK10" s="99"/>
      <c r="VL10" s="99"/>
      <c r="VM10" s="99"/>
      <c r="VN10" s="99"/>
      <c r="VO10" s="99"/>
      <c r="VP10" s="99"/>
      <c r="VQ10" s="99"/>
      <c r="VR10" s="99"/>
      <c r="VS10" s="99"/>
      <c r="VT10" s="99"/>
      <c r="VU10" s="99"/>
      <c r="VV10" s="99"/>
      <c r="VW10" s="99"/>
      <c r="VX10" s="99"/>
      <c r="VY10" s="99"/>
      <c r="VZ10" s="99"/>
      <c r="WA10" s="99"/>
      <c r="WB10" s="99"/>
      <c r="WC10" s="99"/>
      <c r="WD10" s="99"/>
      <c r="WE10" s="99"/>
      <c r="WF10" s="99"/>
      <c r="WG10" s="99"/>
      <c r="WH10" s="99"/>
      <c r="WI10" s="99"/>
      <c r="WJ10" s="99"/>
      <c r="WK10" s="99"/>
      <c r="WL10" s="99"/>
      <c r="WM10" s="99"/>
      <c r="WN10" s="99"/>
      <c r="WO10" s="99"/>
      <c r="WP10" s="99"/>
      <c r="WQ10" s="99"/>
      <c r="WR10" s="99"/>
      <c r="WS10" s="99"/>
      <c r="WT10" s="99"/>
      <c r="WU10" s="99"/>
      <c r="WV10" s="99"/>
      <c r="WW10" s="99"/>
      <c r="WX10" s="99"/>
      <c r="WY10" s="99"/>
      <c r="WZ10" s="99"/>
      <c r="XA10" s="99"/>
      <c r="XB10" s="99"/>
      <c r="XC10" s="99"/>
      <c r="XD10" s="99"/>
      <c r="XE10" s="99"/>
      <c r="XF10" s="99"/>
      <c r="XG10" s="99"/>
      <c r="XH10" s="99"/>
      <c r="XI10" s="99"/>
      <c r="XJ10" s="99"/>
      <c r="XK10" s="99"/>
      <c r="XL10" s="99"/>
      <c r="XM10" s="99"/>
      <c r="XN10" s="99"/>
      <c r="XO10" s="99"/>
      <c r="XP10" s="99"/>
      <c r="XQ10" s="99"/>
      <c r="XR10" s="99"/>
      <c r="XS10" s="99"/>
      <c r="XT10" s="99"/>
      <c r="XU10" s="99"/>
      <c r="XV10" s="99"/>
      <c r="XW10" s="99"/>
      <c r="XX10" s="99"/>
      <c r="XY10" s="99"/>
      <c r="XZ10" s="99"/>
      <c r="YA10" s="99"/>
      <c r="YB10" s="99"/>
      <c r="YC10" s="99"/>
      <c r="YD10" s="99"/>
      <c r="YE10" s="99"/>
      <c r="YF10" s="99"/>
      <c r="YG10" s="99"/>
      <c r="YH10" s="99"/>
      <c r="YI10" s="99"/>
      <c r="YJ10" s="99"/>
      <c r="YK10" s="99"/>
      <c r="YL10" s="99"/>
      <c r="YM10" s="99"/>
      <c r="YN10" s="99"/>
      <c r="YO10" s="99"/>
      <c r="YP10" s="99"/>
      <c r="YQ10" s="99"/>
      <c r="YR10" s="99"/>
      <c r="YS10" s="99"/>
      <c r="YT10" s="99"/>
      <c r="YU10" s="99"/>
      <c r="YV10" s="99"/>
      <c r="YW10" s="99"/>
      <c r="YX10" s="99"/>
      <c r="YY10" s="99"/>
      <c r="YZ10" s="99"/>
      <c r="ZA10" s="99"/>
      <c r="ZB10" s="99"/>
      <c r="ZC10" s="99"/>
      <c r="ZD10" s="99"/>
      <c r="ZE10" s="99"/>
      <c r="ZF10" s="99"/>
      <c r="ZG10" s="99"/>
      <c r="ZH10" s="99"/>
      <c r="ZI10" s="99"/>
      <c r="ZJ10" s="99"/>
      <c r="ZK10" s="99"/>
      <c r="ZL10" s="99"/>
      <c r="ZM10" s="99"/>
      <c r="ZN10" s="99"/>
      <c r="ZO10" s="99"/>
      <c r="ZP10" s="99"/>
      <c r="ZQ10" s="99"/>
      <c r="ZR10" s="99"/>
      <c r="ZS10" s="99"/>
      <c r="ZT10" s="99"/>
      <c r="ZU10" s="99"/>
      <c r="ZV10" s="99"/>
      <c r="ZW10" s="99"/>
      <c r="ZX10" s="99"/>
      <c r="ZY10" s="99"/>
      <c r="ZZ10" s="99"/>
      <c r="AAA10" s="99"/>
      <c r="AAB10" s="99"/>
      <c r="AAC10" s="99"/>
      <c r="AAD10" s="99"/>
      <c r="AAE10" s="99"/>
      <c r="AAF10" s="99"/>
      <c r="AAG10" s="99"/>
      <c r="AAH10" s="99"/>
      <c r="AAI10" s="99"/>
      <c r="AAJ10" s="99"/>
      <c r="AAK10" s="99"/>
      <c r="AAL10" s="99"/>
      <c r="AAM10" s="99"/>
      <c r="AAN10" s="99"/>
      <c r="AAO10" s="99"/>
      <c r="AAP10" s="99"/>
      <c r="AAQ10" s="99"/>
      <c r="AAR10" s="99"/>
      <c r="AAS10" s="99"/>
      <c r="AAT10" s="99"/>
      <c r="AAU10" s="99"/>
      <c r="AAV10" s="99"/>
      <c r="AAW10" s="99"/>
      <c r="AAX10" s="99"/>
      <c r="AAY10" s="99"/>
      <c r="AAZ10" s="99"/>
      <c r="ABA10" s="99"/>
      <c r="ABB10" s="99"/>
      <c r="ABC10" s="99"/>
      <c r="ABD10" s="99"/>
      <c r="ABE10" s="99"/>
      <c r="ABF10" s="99"/>
      <c r="ABG10" s="99"/>
      <c r="ABH10" s="99"/>
      <c r="ABI10" s="99"/>
      <c r="ABJ10" s="99"/>
      <c r="ABK10" s="99"/>
      <c r="ABL10" s="99"/>
      <c r="ABM10" s="99"/>
      <c r="ABN10" s="99"/>
      <c r="ABO10" s="99"/>
      <c r="ABP10" s="99"/>
      <c r="ABQ10" s="99"/>
      <c r="ABR10" s="99"/>
      <c r="ABS10" s="99"/>
      <c r="ABT10" s="99"/>
      <c r="ABU10" s="99"/>
      <c r="ABV10" s="99"/>
      <c r="ABW10" s="99"/>
      <c r="ABX10" s="99"/>
      <c r="ABY10" s="99"/>
      <c r="ABZ10" s="99"/>
      <c r="ACA10" s="99"/>
      <c r="ACB10" s="99"/>
      <c r="ACC10" s="99"/>
      <c r="ACD10" s="99"/>
      <c r="ACE10" s="99"/>
      <c r="ACF10" s="99"/>
      <c r="ACG10" s="99"/>
      <c r="ACH10" s="99"/>
      <c r="ACI10" s="99"/>
      <c r="ACJ10" s="99"/>
      <c r="ACK10" s="99"/>
      <c r="ACL10" s="99"/>
      <c r="ACM10" s="99"/>
      <c r="ACN10" s="99"/>
      <c r="ACO10" s="99"/>
      <c r="ACP10" s="99"/>
      <c r="ACQ10" s="99"/>
      <c r="ACR10" s="99"/>
      <c r="ACS10" s="99"/>
      <c r="ACT10" s="99"/>
      <c r="ACU10" s="99"/>
      <c r="ACV10" s="99"/>
      <c r="ACW10" s="99"/>
      <c r="ACX10" s="99"/>
      <c r="ACY10" s="99"/>
      <c r="ACZ10" s="99"/>
      <c r="ADA10" s="99"/>
      <c r="ADB10" s="99"/>
      <c r="ADC10" s="99"/>
      <c r="ADD10" s="99"/>
      <c r="ADE10" s="99"/>
      <c r="ADF10" s="99"/>
      <c r="ADG10" s="99"/>
      <c r="ADH10" s="99"/>
      <c r="ADI10" s="99"/>
      <c r="ADJ10" s="99"/>
      <c r="ADK10" s="99"/>
      <c r="ADL10" s="99"/>
      <c r="ADM10" s="99"/>
      <c r="ADN10" s="99"/>
      <c r="ADO10" s="99"/>
      <c r="ADP10" s="99"/>
      <c r="ADQ10" s="99"/>
      <c r="ADR10" s="99"/>
      <c r="ADS10" s="99"/>
      <c r="ADT10" s="99"/>
      <c r="ADU10" s="99"/>
      <c r="ADV10" s="99"/>
      <c r="ADW10" s="99"/>
      <c r="ADX10" s="99"/>
      <c r="ADY10" s="99"/>
      <c r="ADZ10" s="99"/>
      <c r="AEA10" s="99"/>
      <c r="AEB10" s="99"/>
      <c r="AEC10" s="99"/>
      <c r="AED10" s="99"/>
      <c r="AEE10" s="99"/>
      <c r="AEF10" s="99"/>
      <c r="AEG10" s="99"/>
      <c r="AEH10" s="99"/>
      <c r="AEI10" s="99"/>
      <c r="AEJ10" s="99"/>
      <c r="AEK10" s="99"/>
      <c r="AEL10" s="99"/>
      <c r="AEM10" s="99"/>
      <c r="AEN10" s="99"/>
      <c r="AEO10" s="99"/>
      <c r="AEP10" s="99"/>
      <c r="AEQ10" s="99"/>
      <c r="AER10" s="99"/>
      <c r="AES10" s="99"/>
      <c r="AET10" s="99"/>
      <c r="AEU10" s="99"/>
      <c r="AEV10" s="99"/>
      <c r="AEW10" s="99"/>
      <c r="AEX10" s="99"/>
      <c r="AEY10" s="99"/>
      <c r="AEZ10" s="99"/>
      <c r="AFA10" s="99"/>
      <c r="AFB10" s="99"/>
      <c r="AFC10" s="99"/>
      <c r="AFD10" s="99"/>
      <c r="AFE10" s="99"/>
      <c r="AFF10" s="99"/>
      <c r="AFG10" s="99"/>
      <c r="AFH10" s="99"/>
      <c r="AFI10" s="99"/>
      <c r="AFJ10" s="99"/>
      <c r="AFK10" s="99"/>
      <c r="AFL10" s="99"/>
      <c r="AFM10" s="99"/>
      <c r="AFN10" s="99"/>
      <c r="AFO10" s="99"/>
      <c r="AFP10" s="99"/>
      <c r="AFQ10" s="99"/>
      <c r="AFR10" s="99"/>
      <c r="AFS10" s="99"/>
      <c r="AFT10" s="99"/>
      <c r="AFU10" s="99"/>
      <c r="AFV10" s="99"/>
      <c r="AFW10" s="99"/>
      <c r="AFX10" s="99"/>
      <c r="AFY10" s="99"/>
      <c r="AFZ10" s="99"/>
      <c r="AGA10" s="99"/>
      <c r="AGB10" s="99"/>
      <c r="AGC10" s="99"/>
      <c r="AGD10" s="99"/>
      <c r="AGE10" s="99"/>
      <c r="AGF10" s="99"/>
      <c r="AGG10" s="99"/>
      <c r="AGH10" s="99"/>
      <c r="AGI10" s="99"/>
      <c r="AGJ10" s="99"/>
      <c r="AGK10" s="99"/>
      <c r="AGL10" s="99"/>
      <c r="AGM10" s="99"/>
      <c r="AGN10" s="99"/>
      <c r="AGO10" s="99"/>
      <c r="AGP10" s="99"/>
      <c r="AGQ10" s="99"/>
      <c r="AGR10" s="99"/>
      <c r="AGS10" s="99"/>
      <c r="AGT10" s="99"/>
      <c r="AGU10" s="99"/>
      <c r="AGV10" s="99"/>
      <c r="AGW10" s="99"/>
      <c r="AGX10" s="99"/>
      <c r="AGY10" s="99"/>
      <c r="AGZ10" s="99"/>
      <c r="AHA10" s="99"/>
      <c r="AHB10" s="99"/>
      <c r="AHC10" s="99"/>
      <c r="AHD10" s="99"/>
      <c r="AHE10" s="99"/>
      <c r="AHF10" s="99"/>
      <c r="AHG10" s="99"/>
      <c r="AHH10" s="99"/>
      <c r="AHI10" s="99"/>
      <c r="AHJ10" s="99"/>
      <c r="AHK10" s="99"/>
      <c r="AHL10" s="99"/>
      <c r="AHM10" s="99"/>
      <c r="AHN10" s="99"/>
      <c r="AHO10" s="99"/>
      <c r="AHP10" s="99"/>
      <c r="AHQ10" s="99"/>
      <c r="AHR10" s="99"/>
      <c r="AHS10" s="99"/>
      <c r="AHT10" s="99"/>
      <c r="AHU10" s="99"/>
      <c r="AHV10" s="99"/>
      <c r="AHW10" s="99"/>
      <c r="AHX10" s="99"/>
      <c r="AHY10" s="99"/>
      <c r="AHZ10" s="99"/>
      <c r="AIA10" s="99"/>
      <c r="AIB10" s="99"/>
      <c r="AIC10" s="99"/>
      <c r="AID10" s="99"/>
      <c r="AIE10" s="99"/>
      <c r="AIF10" s="99"/>
      <c r="AIG10" s="99"/>
      <c r="AIH10" s="99"/>
      <c r="AII10" s="99"/>
      <c r="AIJ10" s="99"/>
    </row>
    <row r="11" spans="1:920" s="106" customFormat="1" ht="12.95" customHeight="1">
      <c r="A11" s="115"/>
      <c r="B11" s="115"/>
      <c r="C11" s="115"/>
      <c r="D11" s="115"/>
      <c r="E11" s="291"/>
      <c r="F11" s="291"/>
      <c r="G11" s="291"/>
      <c r="H11" s="291"/>
      <c r="I11" s="103"/>
      <c r="J11" s="104"/>
      <c r="K11" s="104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  <c r="IX11" s="99"/>
      <c r="IY11" s="99"/>
      <c r="IZ11" s="99"/>
      <c r="JA11" s="99"/>
      <c r="JB11" s="99"/>
      <c r="JC11" s="99"/>
      <c r="JD11" s="99"/>
      <c r="JE11" s="99"/>
      <c r="JF11" s="99"/>
      <c r="JG11" s="99"/>
      <c r="JH11" s="99"/>
      <c r="JI11" s="99"/>
      <c r="JJ11" s="99"/>
      <c r="JK11" s="99"/>
      <c r="JL11" s="99"/>
      <c r="JM11" s="99"/>
      <c r="JN11" s="99"/>
      <c r="JO11" s="99"/>
      <c r="JP11" s="99"/>
      <c r="JQ11" s="99"/>
      <c r="JR11" s="99"/>
      <c r="JS11" s="99"/>
      <c r="JT11" s="99"/>
      <c r="JU11" s="99"/>
      <c r="JV11" s="99"/>
      <c r="JW11" s="99"/>
      <c r="JX11" s="99"/>
      <c r="JY11" s="99"/>
      <c r="JZ11" s="99"/>
      <c r="KA11" s="99"/>
      <c r="KB11" s="99"/>
      <c r="KC11" s="99"/>
      <c r="KD11" s="99"/>
      <c r="KE11" s="99"/>
      <c r="KF11" s="99"/>
      <c r="KG11" s="99"/>
      <c r="KH11" s="99"/>
      <c r="KI11" s="99"/>
      <c r="KJ11" s="99"/>
      <c r="KK11" s="99"/>
      <c r="KL11" s="99"/>
      <c r="KM11" s="99"/>
      <c r="KN11" s="99"/>
      <c r="KO11" s="99"/>
      <c r="KP11" s="99"/>
      <c r="KQ11" s="99"/>
      <c r="KR11" s="99"/>
      <c r="KS11" s="99"/>
      <c r="KT11" s="99"/>
      <c r="KU11" s="99"/>
      <c r="KV11" s="99"/>
      <c r="KW11" s="99"/>
      <c r="KX11" s="99"/>
      <c r="KY11" s="99"/>
      <c r="KZ11" s="99"/>
      <c r="LA11" s="99"/>
      <c r="LB11" s="99"/>
      <c r="LC11" s="99"/>
      <c r="LD11" s="99"/>
      <c r="LE11" s="99"/>
      <c r="LF11" s="99"/>
      <c r="LG11" s="99"/>
      <c r="LH11" s="99"/>
      <c r="LI11" s="99"/>
      <c r="LJ11" s="99"/>
      <c r="LK11" s="99"/>
      <c r="LL11" s="99"/>
      <c r="LM11" s="99"/>
      <c r="LN11" s="99"/>
      <c r="LO11" s="99"/>
      <c r="LP11" s="99"/>
      <c r="LQ11" s="99"/>
      <c r="LR11" s="99"/>
      <c r="LS11" s="99"/>
      <c r="LT11" s="99"/>
      <c r="LU11" s="99"/>
      <c r="LV11" s="99"/>
      <c r="LW11" s="99"/>
      <c r="LX11" s="99"/>
      <c r="LY11" s="99"/>
      <c r="LZ11" s="99"/>
      <c r="MA11" s="99"/>
      <c r="MB11" s="99"/>
      <c r="MC11" s="99"/>
      <c r="MD11" s="99"/>
      <c r="ME11" s="99"/>
      <c r="MF11" s="99"/>
      <c r="MG11" s="99"/>
      <c r="MH11" s="99"/>
      <c r="MI11" s="99"/>
      <c r="MJ11" s="99"/>
      <c r="MK11" s="99"/>
      <c r="ML11" s="99"/>
      <c r="MM11" s="99"/>
      <c r="MN11" s="99"/>
      <c r="MO11" s="99"/>
      <c r="MP11" s="99"/>
      <c r="MQ11" s="99"/>
      <c r="MR11" s="99"/>
      <c r="MS11" s="99"/>
      <c r="MT11" s="99"/>
      <c r="MU11" s="99"/>
      <c r="MV11" s="99"/>
      <c r="MW11" s="99"/>
      <c r="MX11" s="99"/>
      <c r="MY11" s="99"/>
      <c r="MZ11" s="99"/>
      <c r="NA11" s="99"/>
      <c r="NB11" s="99"/>
      <c r="NC11" s="99"/>
      <c r="ND11" s="99"/>
      <c r="NE11" s="99"/>
      <c r="NF11" s="99"/>
      <c r="NG11" s="99"/>
      <c r="NH11" s="99"/>
      <c r="NI11" s="99"/>
      <c r="NJ11" s="99"/>
      <c r="NK11" s="99"/>
      <c r="NL11" s="99"/>
      <c r="NM11" s="99"/>
      <c r="NN11" s="99"/>
      <c r="NO11" s="99"/>
      <c r="NP11" s="99"/>
      <c r="NQ11" s="99"/>
      <c r="NR11" s="99"/>
      <c r="NS11" s="99"/>
      <c r="NT11" s="99"/>
      <c r="NU11" s="99"/>
      <c r="NV11" s="99"/>
      <c r="NW11" s="99"/>
      <c r="NX11" s="99"/>
      <c r="NY11" s="99"/>
      <c r="NZ11" s="99"/>
      <c r="OA11" s="99"/>
      <c r="OB11" s="99"/>
      <c r="OC11" s="99"/>
      <c r="OD11" s="99"/>
      <c r="OE11" s="99"/>
      <c r="OF11" s="99"/>
      <c r="OG11" s="99"/>
      <c r="OH11" s="99"/>
      <c r="OI11" s="99"/>
      <c r="OJ11" s="99"/>
      <c r="OK11" s="99"/>
      <c r="OL11" s="99"/>
      <c r="OM11" s="99"/>
      <c r="ON11" s="99"/>
      <c r="OO11" s="99"/>
      <c r="OP11" s="99"/>
      <c r="OQ11" s="99"/>
      <c r="OR11" s="99"/>
      <c r="OS11" s="99"/>
      <c r="OT11" s="99"/>
      <c r="OU11" s="99"/>
      <c r="OV11" s="99"/>
      <c r="OW11" s="99"/>
      <c r="OX11" s="99"/>
      <c r="OY11" s="99"/>
      <c r="OZ11" s="99"/>
      <c r="PA11" s="99"/>
      <c r="PB11" s="99"/>
      <c r="PC11" s="99"/>
      <c r="PD11" s="99"/>
      <c r="PE11" s="99"/>
      <c r="PF11" s="99"/>
      <c r="PG11" s="99"/>
      <c r="PH11" s="99"/>
      <c r="PI11" s="99"/>
      <c r="PJ11" s="99"/>
      <c r="PK11" s="99"/>
      <c r="PL11" s="99"/>
      <c r="PM11" s="99"/>
      <c r="PN11" s="99"/>
      <c r="PO11" s="99"/>
      <c r="PP11" s="99"/>
      <c r="PQ11" s="99"/>
      <c r="PR11" s="99"/>
      <c r="PS11" s="99"/>
      <c r="PT11" s="99"/>
      <c r="PU11" s="99"/>
      <c r="PV11" s="99"/>
      <c r="PW11" s="99"/>
      <c r="PX11" s="99"/>
      <c r="PY11" s="99"/>
      <c r="PZ11" s="99"/>
      <c r="QA11" s="99"/>
      <c r="QB11" s="99"/>
      <c r="QC11" s="99"/>
      <c r="QD11" s="99"/>
      <c r="QE11" s="99"/>
      <c r="QF11" s="99"/>
      <c r="QG11" s="99"/>
      <c r="QH11" s="99"/>
      <c r="QI11" s="99"/>
      <c r="QJ11" s="99"/>
      <c r="QK11" s="99"/>
      <c r="QL11" s="99"/>
      <c r="QM11" s="99"/>
      <c r="QN11" s="99"/>
      <c r="QO11" s="99"/>
      <c r="QP11" s="99"/>
      <c r="QQ11" s="99"/>
      <c r="QR11" s="99"/>
      <c r="QS11" s="99"/>
      <c r="QT11" s="99"/>
      <c r="QU11" s="99"/>
      <c r="QV11" s="99"/>
      <c r="QW11" s="99"/>
      <c r="QX11" s="99"/>
      <c r="QY11" s="99"/>
      <c r="QZ11" s="99"/>
      <c r="RA11" s="99"/>
      <c r="RB11" s="99"/>
      <c r="RC11" s="99"/>
      <c r="RD11" s="99"/>
      <c r="RE11" s="99"/>
      <c r="RF11" s="99"/>
      <c r="RG11" s="99"/>
      <c r="RH11" s="99"/>
      <c r="RI11" s="99"/>
      <c r="RJ11" s="99"/>
      <c r="RK11" s="99"/>
      <c r="RL11" s="99"/>
      <c r="RM11" s="99"/>
      <c r="RN11" s="99"/>
      <c r="RO11" s="99"/>
      <c r="RP11" s="99"/>
      <c r="RQ11" s="99"/>
      <c r="RR11" s="99"/>
      <c r="RS11" s="99"/>
      <c r="RT11" s="99"/>
      <c r="RU11" s="99"/>
      <c r="RV11" s="99"/>
      <c r="RW11" s="99"/>
      <c r="RX11" s="99"/>
      <c r="RY11" s="99"/>
      <c r="RZ11" s="99"/>
      <c r="SA11" s="99"/>
      <c r="SB11" s="99"/>
      <c r="SC11" s="99"/>
      <c r="SD11" s="99"/>
      <c r="SE11" s="99"/>
      <c r="SF11" s="99"/>
      <c r="SG11" s="99"/>
      <c r="SH11" s="99"/>
      <c r="SI11" s="99"/>
      <c r="SJ11" s="99"/>
      <c r="SK11" s="99"/>
      <c r="SL11" s="99"/>
      <c r="SM11" s="99"/>
      <c r="SN11" s="99"/>
      <c r="SO11" s="99"/>
      <c r="SP11" s="99"/>
      <c r="SQ11" s="99"/>
      <c r="SR11" s="99"/>
      <c r="SS11" s="99"/>
      <c r="ST11" s="99"/>
      <c r="SU11" s="99"/>
      <c r="SV11" s="99"/>
      <c r="SW11" s="99"/>
      <c r="SX11" s="99"/>
      <c r="SY11" s="99"/>
      <c r="SZ11" s="99"/>
      <c r="TA11" s="99"/>
      <c r="TB11" s="99"/>
      <c r="TC11" s="99"/>
      <c r="TD11" s="99"/>
      <c r="TE11" s="99"/>
      <c r="TF11" s="99"/>
      <c r="TG11" s="99"/>
      <c r="TH11" s="99"/>
      <c r="TI11" s="99"/>
      <c r="TJ11" s="99"/>
      <c r="TK11" s="99"/>
      <c r="TL11" s="99"/>
      <c r="TM11" s="99"/>
      <c r="TN11" s="99"/>
      <c r="TO11" s="99"/>
      <c r="TP11" s="99"/>
      <c r="TQ11" s="99"/>
      <c r="TR11" s="99"/>
      <c r="TS11" s="99"/>
      <c r="TT11" s="99"/>
      <c r="TU11" s="99"/>
      <c r="TV11" s="99"/>
      <c r="TW11" s="99"/>
      <c r="TX11" s="99"/>
      <c r="TY11" s="99"/>
      <c r="TZ11" s="99"/>
      <c r="UA11" s="99"/>
      <c r="UB11" s="99"/>
      <c r="UC11" s="99"/>
      <c r="UD11" s="99"/>
      <c r="UE11" s="99"/>
      <c r="UF11" s="99"/>
      <c r="UG11" s="99"/>
      <c r="UH11" s="99"/>
      <c r="UI11" s="99"/>
      <c r="UJ11" s="99"/>
      <c r="UK11" s="99"/>
      <c r="UL11" s="99"/>
      <c r="UM11" s="99"/>
      <c r="UN11" s="99"/>
      <c r="UO11" s="99"/>
      <c r="UP11" s="99"/>
      <c r="UQ11" s="99"/>
      <c r="UR11" s="99"/>
      <c r="US11" s="99"/>
      <c r="UT11" s="99"/>
      <c r="UU11" s="99"/>
      <c r="UV11" s="99"/>
      <c r="UW11" s="99"/>
      <c r="UX11" s="99"/>
      <c r="UY11" s="99"/>
      <c r="UZ11" s="99"/>
      <c r="VA11" s="99"/>
      <c r="VB11" s="99"/>
      <c r="VC11" s="99"/>
      <c r="VD11" s="99"/>
      <c r="VE11" s="99"/>
      <c r="VF11" s="99"/>
      <c r="VG11" s="99"/>
      <c r="VH11" s="99"/>
      <c r="VI11" s="99"/>
      <c r="VJ11" s="99"/>
      <c r="VK11" s="99"/>
      <c r="VL11" s="99"/>
      <c r="VM11" s="99"/>
      <c r="VN11" s="99"/>
      <c r="VO11" s="99"/>
      <c r="VP11" s="99"/>
      <c r="VQ11" s="99"/>
      <c r="VR11" s="99"/>
      <c r="VS11" s="99"/>
      <c r="VT11" s="99"/>
      <c r="VU11" s="99"/>
      <c r="VV11" s="99"/>
      <c r="VW11" s="99"/>
      <c r="VX11" s="99"/>
      <c r="VY11" s="99"/>
      <c r="VZ11" s="99"/>
      <c r="WA11" s="99"/>
      <c r="WB11" s="99"/>
      <c r="WC11" s="99"/>
      <c r="WD11" s="99"/>
      <c r="WE11" s="99"/>
      <c r="WF11" s="99"/>
      <c r="WG11" s="99"/>
      <c r="WH11" s="99"/>
      <c r="WI11" s="99"/>
      <c r="WJ11" s="99"/>
      <c r="WK11" s="99"/>
      <c r="WL11" s="99"/>
      <c r="WM11" s="99"/>
      <c r="WN11" s="99"/>
      <c r="WO11" s="99"/>
      <c r="WP11" s="99"/>
      <c r="WQ11" s="99"/>
      <c r="WR11" s="99"/>
      <c r="WS11" s="99"/>
      <c r="WT11" s="99"/>
      <c r="WU11" s="99"/>
      <c r="WV11" s="99"/>
      <c r="WW11" s="99"/>
      <c r="WX11" s="99"/>
      <c r="WY11" s="99"/>
      <c r="WZ11" s="99"/>
      <c r="XA11" s="99"/>
      <c r="XB11" s="99"/>
      <c r="XC11" s="99"/>
      <c r="XD11" s="99"/>
      <c r="XE11" s="99"/>
      <c r="XF11" s="99"/>
      <c r="XG11" s="99"/>
      <c r="XH11" s="99"/>
      <c r="XI11" s="99"/>
      <c r="XJ11" s="99"/>
      <c r="XK11" s="99"/>
      <c r="XL11" s="99"/>
      <c r="XM11" s="99"/>
      <c r="XN11" s="99"/>
      <c r="XO11" s="99"/>
      <c r="XP11" s="99"/>
      <c r="XQ11" s="99"/>
      <c r="XR11" s="99"/>
      <c r="XS11" s="99"/>
      <c r="XT11" s="99"/>
      <c r="XU11" s="99"/>
      <c r="XV11" s="99"/>
      <c r="XW11" s="99"/>
      <c r="XX11" s="99"/>
      <c r="XY11" s="99"/>
      <c r="XZ11" s="99"/>
      <c r="YA11" s="99"/>
      <c r="YB11" s="99"/>
      <c r="YC11" s="99"/>
      <c r="YD11" s="99"/>
      <c r="YE11" s="99"/>
      <c r="YF11" s="99"/>
      <c r="YG11" s="99"/>
      <c r="YH11" s="99"/>
      <c r="YI11" s="99"/>
      <c r="YJ11" s="99"/>
      <c r="YK11" s="99"/>
      <c r="YL11" s="99"/>
      <c r="YM11" s="99"/>
      <c r="YN11" s="99"/>
      <c r="YO11" s="99"/>
      <c r="YP11" s="99"/>
      <c r="YQ11" s="99"/>
      <c r="YR11" s="99"/>
      <c r="YS11" s="99"/>
      <c r="YT11" s="99"/>
      <c r="YU11" s="99"/>
      <c r="YV11" s="99"/>
      <c r="YW11" s="99"/>
      <c r="YX11" s="99"/>
      <c r="YY11" s="99"/>
      <c r="YZ11" s="99"/>
      <c r="ZA11" s="99"/>
      <c r="ZB11" s="99"/>
      <c r="ZC11" s="99"/>
      <c r="ZD11" s="99"/>
      <c r="ZE11" s="99"/>
      <c r="ZF11" s="99"/>
      <c r="ZG11" s="99"/>
      <c r="ZH11" s="99"/>
      <c r="ZI11" s="99"/>
      <c r="ZJ11" s="99"/>
      <c r="ZK11" s="99"/>
      <c r="ZL11" s="99"/>
      <c r="ZM11" s="99"/>
      <c r="ZN11" s="99"/>
      <c r="ZO11" s="99"/>
      <c r="ZP11" s="99"/>
      <c r="ZQ11" s="99"/>
      <c r="ZR11" s="99"/>
      <c r="ZS11" s="99"/>
      <c r="ZT11" s="99"/>
      <c r="ZU11" s="99"/>
      <c r="ZV11" s="99"/>
      <c r="ZW11" s="99"/>
      <c r="ZX11" s="99"/>
      <c r="ZY11" s="99"/>
      <c r="ZZ11" s="99"/>
      <c r="AAA11" s="99"/>
      <c r="AAB11" s="99"/>
      <c r="AAC11" s="99"/>
      <c r="AAD11" s="99"/>
      <c r="AAE11" s="99"/>
      <c r="AAF11" s="99"/>
      <c r="AAG11" s="99"/>
      <c r="AAH11" s="99"/>
      <c r="AAI11" s="99"/>
      <c r="AAJ11" s="99"/>
      <c r="AAK11" s="99"/>
      <c r="AAL11" s="99"/>
      <c r="AAM11" s="99"/>
      <c r="AAN11" s="99"/>
      <c r="AAO11" s="99"/>
      <c r="AAP11" s="99"/>
      <c r="AAQ11" s="99"/>
      <c r="AAR11" s="99"/>
      <c r="AAS11" s="99"/>
      <c r="AAT11" s="99"/>
      <c r="AAU11" s="99"/>
      <c r="AAV11" s="99"/>
      <c r="AAW11" s="99"/>
      <c r="AAX11" s="99"/>
      <c r="AAY11" s="99"/>
      <c r="AAZ11" s="99"/>
      <c r="ABA11" s="99"/>
      <c r="ABB11" s="99"/>
      <c r="ABC11" s="99"/>
      <c r="ABD11" s="99"/>
      <c r="ABE11" s="99"/>
      <c r="ABF11" s="99"/>
      <c r="ABG11" s="99"/>
      <c r="ABH11" s="99"/>
      <c r="ABI11" s="99"/>
      <c r="ABJ11" s="99"/>
      <c r="ABK11" s="99"/>
      <c r="ABL11" s="99"/>
      <c r="ABM11" s="99"/>
      <c r="ABN11" s="99"/>
      <c r="ABO11" s="99"/>
      <c r="ABP11" s="99"/>
      <c r="ABQ11" s="99"/>
      <c r="ABR11" s="99"/>
      <c r="ABS11" s="99"/>
      <c r="ABT11" s="99"/>
      <c r="ABU11" s="99"/>
      <c r="ABV11" s="99"/>
      <c r="ABW11" s="99"/>
      <c r="ABX11" s="99"/>
      <c r="ABY11" s="99"/>
      <c r="ABZ11" s="99"/>
      <c r="ACA11" s="99"/>
      <c r="ACB11" s="99"/>
      <c r="ACC11" s="99"/>
      <c r="ACD11" s="99"/>
      <c r="ACE11" s="99"/>
      <c r="ACF11" s="99"/>
      <c r="ACG11" s="99"/>
      <c r="ACH11" s="99"/>
      <c r="ACI11" s="99"/>
      <c r="ACJ11" s="99"/>
      <c r="ACK11" s="99"/>
      <c r="ACL11" s="99"/>
      <c r="ACM11" s="99"/>
      <c r="ACN11" s="99"/>
      <c r="ACO11" s="99"/>
      <c r="ACP11" s="99"/>
      <c r="ACQ11" s="99"/>
      <c r="ACR11" s="99"/>
      <c r="ACS11" s="99"/>
      <c r="ACT11" s="99"/>
      <c r="ACU11" s="99"/>
      <c r="ACV11" s="99"/>
      <c r="ACW11" s="99"/>
      <c r="ACX11" s="99"/>
      <c r="ACY11" s="99"/>
      <c r="ACZ11" s="99"/>
      <c r="ADA11" s="99"/>
      <c r="ADB11" s="99"/>
      <c r="ADC11" s="99"/>
      <c r="ADD11" s="99"/>
      <c r="ADE11" s="99"/>
      <c r="ADF11" s="99"/>
      <c r="ADG11" s="99"/>
      <c r="ADH11" s="99"/>
      <c r="ADI11" s="99"/>
      <c r="ADJ11" s="99"/>
      <c r="ADK11" s="99"/>
      <c r="ADL11" s="99"/>
      <c r="ADM11" s="99"/>
      <c r="ADN11" s="99"/>
      <c r="ADO11" s="99"/>
      <c r="ADP11" s="99"/>
      <c r="ADQ11" s="99"/>
      <c r="ADR11" s="99"/>
      <c r="ADS11" s="99"/>
      <c r="ADT11" s="99"/>
      <c r="ADU11" s="99"/>
      <c r="ADV11" s="99"/>
      <c r="ADW11" s="99"/>
      <c r="ADX11" s="99"/>
      <c r="ADY11" s="99"/>
      <c r="ADZ11" s="99"/>
      <c r="AEA11" s="99"/>
      <c r="AEB11" s="99"/>
      <c r="AEC11" s="99"/>
      <c r="AED11" s="99"/>
      <c r="AEE11" s="99"/>
      <c r="AEF11" s="99"/>
      <c r="AEG11" s="99"/>
      <c r="AEH11" s="99"/>
      <c r="AEI11" s="99"/>
      <c r="AEJ11" s="99"/>
      <c r="AEK11" s="99"/>
      <c r="AEL11" s="99"/>
      <c r="AEM11" s="99"/>
      <c r="AEN11" s="99"/>
      <c r="AEO11" s="99"/>
      <c r="AEP11" s="99"/>
      <c r="AEQ11" s="99"/>
      <c r="AER11" s="99"/>
      <c r="AES11" s="99"/>
      <c r="AET11" s="99"/>
      <c r="AEU11" s="99"/>
      <c r="AEV11" s="99"/>
      <c r="AEW11" s="99"/>
      <c r="AEX11" s="99"/>
      <c r="AEY11" s="99"/>
      <c r="AEZ11" s="99"/>
      <c r="AFA11" s="99"/>
      <c r="AFB11" s="99"/>
      <c r="AFC11" s="99"/>
      <c r="AFD11" s="99"/>
      <c r="AFE11" s="99"/>
      <c r="AFF11" s="99"/>
      <c r="AFG11" s="99"/>
      <c r="AFH11" s="99"/>
      <c r="AFI11" s="99"/>
      <c r="AFJ11" s="99"/>
      <c r="AFK11" s="99"/>
      <c r="AFL11" s="99"/>
      <c r="AFM11" s="99"/>
      <c r="AFN11" s="99"/>
      <c r="AFO11" s="99"/>
      <c r="AFP11" s="99"/>
      <c r="AFQ11" s="99"/>
      <c r="AFR11" s="99"/>
      <c r="AFS11" s="99"/>
      <c r="AFT11" s="99"/>
      <c r="AFU11" s="99"/>
      <c r="AFV11" s="99"/>
      <c r="AFW11" s="99"/>
      <c r="AFX11" s="99"/>
      <c r="AFY11" s="99"/>
      <c r="AFZ11" s="99"/>
      <c r="AGA11" s="99"/>
      <c r="AGB11" s="99"/>
      <c r="AGC11" s="99"/>
      <c r="AGD11" s="99"/>
      <c r="AGE11" s="99"/>
      <c r="AGF11" s="99"/>
      <c r="AGG11" s="99"/>
      <c r="AGH11" s="99"/>
      <c r="AGI11" s="99"/>
      <c r="AGJ11" s="99"/>
      <c r="AGK11" s="99"/>
      <c r="AGL11" s="99"/>
      <c r="AGM11" s="99"/>
      <c r="AGN11" s="99"/>
      <c r="AGO11" s="99"/>
      <c r="AGP11" s="99"/>
      <c r="AGQ11" s="99"/>
      <c r="AGR11" s="99"/>
      <c r="AGS11" s="99"/>
      <c r="AGT11" s="99"/>
      <c r="AGU11" s="99"/>
      <c r="AGV11" s="99"/>
      <c r="AGW11" s="99"/>
      <c r="AGX11" s="99"/>
      <c r="AGY11" s="99"/>
      <c r="AGZ11" s="99"/>
      <c r="AHA11" s="99"/>
      <c r="AHB11" s="99"/>
      <c r="AHC11" s="99"/>
      <c r="AHD11" s="99"/>
      <c r="AHE11" s="99"/>
      <c r="AHF11" s="99"/>
      <c r="AHG11" s="99"/>
      <c r="AHH11" s="99"/>
      <c r="AHI11" s="99"/>
      <c r="AHJ11" s="99"/>
      <c r="AHK11" s="99"/>
      <c r="AHL11" s="99"/>
      <c r="AHM11" s="99"/>
      <c r="AHN11" s="99"/>
      <c r="AHO11" s="99"/>
      <c r="AHP11" s="99"/>
      <c r="AHQ11" s="99"/>
      <c r="AHR11" s="99"/>
      <c r="AHS11" s="99"/>
      <c r="AHT11" s="99"/>
      <c r="AHU11" s="99"/>
      <c r="AHV11" s="99"/>
      <c r="AHW11" s="99"/>
      <c r="AHX11" s="99"/>
      <c r="AHY11" s="99"/>
      <c r="AHZ11" s="99"/>
      <c r="AIA11" s="99"/>
      <c r="AIB11" s="99"/>
      <c r="AIC11" s="99"/>
      <c r="AID11" s="99"/>
      <c r="AIE11" s="99"/>
      <c r="AIF11" s="99"/>
      <c r="AIG11" s="99"/>
      <c r="AIH11" s="99"/>
      <c r="AII11" s="99"/>
      <c r="AIJ11" s="99"/>
    </row>
    <row r="12" spans="1:920" ht="14.25" customHeight="1">
      <c r="E12" s="292" t="s">
        <v>2330</v>
      </c>
      <c r="F12" s="292"/>
      <c r="G12" s="292"/>
      <c r="H12" s="292"/>
      <c r="I12" s="292"/>
      <c r="J12" s="292"/>
      <c r="K12" s="292"/>
    </row>
    <row r="13" spans="1:920" ht="14.25" customHeight="1">
      <c r="E13" s="292" t="s">
        <v>2331</v>
      </c>
      <c r="F13" s="292"/>
      <c r="G13" s="292"/>
      <c r="H13" s="292"/>
      <c r="I13" s="292"/>
      <c r="J13" s="292"/>
      <c r="K13" s="292"/>
    </row>
    <row r="14" spans="1:920" ht="14.25" customHeight="1">
      <c r="E14" s="293" t="s">
        <v>2409</v>
      </c>
      <c r="F14" s="293"/>
      <c r="G14" s="293"/>
      <c r="H14" s="293"/>
      <c r="I14" s="293"/>
      <c r="J14" s="293"/>
      <c r="K14" s="293"/>
    </row>
    <row r="15" spans="1:920" ht="15" customHeight="1">
      <c r="E15" s="293" t="s">
        <v>2587</v>
      </c>
      <c r="F15" s="293"/>
      <c r="G15" s="293"/>
      <c r="H15" s="293"/>
      <c r="I15" s="293"/>
      <c r="J15" s="293"/>
      <c r="K15" s="293"/>
    </row>
    <row r="16" spans="1:920" ht="13.5" customHeight="1">
      <c r="E16" s="47"/>
      <c r="F16" s="48"/>
      <c r="G16" s="48"/>
      <c r="H16" s="48"/>
      <c r="I16" s="48"/>
      <c r="K16" s="150" t="s">
        <v>1973</v>
      </c>
    </row>
    <row r="17" spans="1:920" ht="30.75" customHeight="1">
      <c r="E17" s="174" t="s">
        <v>1974</v>
      </c>
      <c r="F17" s="175" t="s">
        <v>1969</v>
      </c>
      <c r="G17" s="175" t="s">
        <v>1975</v>
      </c>
      <c r="H17" s="176" t="s">
        <v>2332</v>
      </c>
      <c r="I17" s="176" t="s">
        <v>1976</v>
      </c>
      <c r="J17" s="176" t="s">
        <v>2588</v>
      </c>
      <c r="K17" s="193" t="s">
        <v>2589</v>
      </c>
    </row>
    <row r="18" spans="1:920" s="51" customFormat="1" ht="12.75" customHeight="1">
      <c r="A18" s="49"/>
      <c r="B18" s="49"/>
      <c r="C18" s="49"/>
      <c r="D18" s="49"/>
      <c r="E18" s="177">
        <v>1</v>
      </c>
      <c r="F18" s="178">
        <v>2</v>
      </c>
      <c r="G18" s="178">
        <v>3</v>
      </c>
      <c r="H18" s="178">
        <v>4</v>
      </c>
      <c r="I18" s="179">
        <v>5</v>
      </c>
      <c r="J18" s="179">
        <v>6</v>
      </c>
      <c r="K18" s="179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09"/>
      <c r="F19" s="205"/>
      <c r="G19" s="201"/>
      <c r="H19" s="207"/>
      <c r="I19" s="202"/>
      <c r="J19" s="208"/>
      <c r="K19" s="208"/>
    </row>
    <row r="20" spans="1:920" s="37" customFormat="1">
      <c r="A20" s="45"/>
      <c r="B20" s="45"/>
      <c r="C20" s="45"/>
      <c r="D20" s="45"/>
      <c r="E20" s="206" t="s">
        <v>1980</v>
      </c>
      <c r="F20" s="205" t="s">
        <v>2333</v>
      </c>
      <c r="G20" s="201"/>
      <c r="H20" s="220"/>
      <c r="I20" s="202"/>
      <c r="J20" s="208"/>
      <c r="K20" s="208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177.69800000000001</v>
      </c>
      <c r="D21" s="45">
        <f>IF(LEN(K21)=0,"",1+ABS((K21*B21)/LEN(K21))+B21)</f>
        <v>84906.818333333329</v>
      </c>
      <c r="E21" s="209" t="s">
        <v>1983</v>
      </c>
      <c r="F21" s="200" t="s">
        <v>2410</v>
      </c>
      <c r="G21" s="201"/>
      <c r="H21" s="220" t="s">
        <v>2411</v>
      </c>
      <c r="I21" s="202">
        <v>501</v>
      </c>
      <c r="J21" s="159">
        <v>88344</v>
      </c>
      <c r="K21" s="159">
        <v>613771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09" t="s">
        <v>1985</v>
      </c>
      <c r="F22" s="200" t="s">
        <v>2412</v>
      </c>
      <c r="G22" s="201"/>
      <c r="H22" s="220"/>
      <c r="I22" s="202"/>
      <c r="J22" s="208"/>
      <c r="K22" s="208"/>
    </row>
    <row r="23" spans="1:920" s="37" customFormat="1">
      <c r="A23" s="45">
        <v>0.02</v>
      </c>
      <c r="B23" s="45">
        <v>0.84</v>
      </c>
      <c r="C23" s="45">
        <f t="shared" si="0"/>
        <v>153.50800000000001</v>
      </c>
      <c r="D23" s="45">
        <f t="shared" si="0"/>
        <v>6740.9920000000002</v>
      </c>
      <c r="E23" s="209" t="s">
        <v>2413</v>
      </c>
      <c r="F23" s="221" t="s">
        <v>2414</v>
      </c>
      <c r="G23" s="201"/>
      <c r="H23" s="220" t="s">
        <v>2334</v>
      </c>
      <c r="I23" s="202">
        <v>502</v>
      </c>
      <c r="J23" s="159">
        <v>38122</v>
      </c>
      <c r="K23" s="159">
        <v>40114</v>
      </c>
    </row>
    <row r="24" spans="1:920" s="37" customFormat="1">
      <c r="A24" s="45">
        <v>0.03</v>
      </c>
      <c r="B24" s="45">
        <v>0.85</v>
      </c>
      <c r="C24" s="45" t="str">
        <f t="shared" si="0"/>
        <v/>
      </c>
      <c r="D24" s="45" t="str">
        <f t="shared" si="0"/>
        <v/>
      </c>
      <c r="E24" s="209" t="s">
        <v>2415</v>
      </c>
      <c r="F24" s="221" t="s">
        <v>2416</v>
      </c>
      <c r="G24" s="201"/>
      <c r="H24" s="220" t="s">
        <v>2411</v>
      </c>
      <c r="I24" s="202">
        <v>503</v>
      </c>
      <c r="J24" s="159"/>
      <c r="K24" s="159"/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09" t="s">
        <v>2417</v>
      </c>
      <c r="F25" s="221" t="s">
        <v>2418</v>
      </c>
      <c r="G25" s="201"/>
      <c r="H25" s="220" t="s">
        <v>2411</v>
      </c>
      <c r="I25" s="202">
        <v>504</v>
      </c>
      <c r="J25" s="159"/>
      <c r="K25" s="159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09" t="s">
        <v>2419</v>
      </c>
      <c r="F26" s="221" t="s">
        <v>2420</v>
      </c>
      <c r="G26" s="201"/>
      <c r="H26" s="220" t="s">
        <v>2411</v>
      </c>
      <c r="I26" s="202">
        <v>505</v>
      </c>
      <c r="J26" s="159"/>
      <c r="K26" s="159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09" t="s">
        <v>2421</v>
      </c>
      <c r="F27" s="221" t="s">
        <v>2422</v>
      </c>
      <c r="G27" s="201"/>
      <c r="H27" s="220" t="s">
        <v>2411</v>
      </c>
      <c r="I27" s="202">
        <v>506</v>
      </c>
      <c r="J27" s="159"/>
      <c r="K27" s="159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09" t="s">
        <v>2423</v>
      </c>
      <c r="F28" s="221" t="s">
        <v>2424</v>
      </c>
      <c r="G28" s="201"/>
      <c r="H28" s="220" t="s">
        <v>2334</v>
      </c>
      <c r="I28" s="202">
        <v>507</v>
      </c>
      <c r="J28" s="159"/>
      <c r="K28" s="159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09" t="s">
        <v>2425</v>
      </c>
      <c r="F29" s="221" t="s">
        <v>2426</v>
      </c>
      <c r="G29" s="201"/>
      <c r="H29" s="202" t="s">
        <v>2334</v>
      </c>
      <c r="I29" s="202">
        <v>508</v>
      </c>
      <c r="J29" s="159"/>
      <c r="K29" s="159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09" t="s">
        <v>2427</v>
      </c>
      <c r="F30" s="221" t="s">
        <v>2428</v>
      </c>
      <c r="G30" s="201"/>
      <c r="H30" s="202" t="s">
        <v>2334</v>
      </c>
      <c r="I30" s="202">
        <v>509</v>
      </c>
      <c r="J30" s="159"/>
      <c r="K30" s="159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09" t="s">
        <v>2429</v>
      </c>
      <c r="F31" s="221" t="s">
        <v>2430</v>
      </c>
      <c r="G31" s="201"/>
      <c r="H31" s="202" t="s">
        <v>2411</v>
      </c>
      <c r="I31" s="202">
        <v>510</v>
      </c>
      <c r="J31" s="159"/>
      <c r="K31" s="159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09" t="s">
        <v>2431</v>
      </c>
      <c r="F32" s="221" t="s">
        <v>2432</v>
      </c>
      <c r="G32" s="201"/>
      <c r="H32" s="202" t="s">
        <v>2411</v>
      </c>
      <c r="I32" s="202">
        <v>511</v>
      </c>
      <c r="J32" s="159"/>
      <c r="K32" s="159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09" t="s">
        <v>2433</v>
      </c>
      <c r="F33" s="221" t="s">
        <v>2434</v>
      </c>
      <c r="G33" s="201"/>
      <c r="H33" s="202" t="s">
        <v>2411</v>
      </c>
      <c r="I33" s="202">
        <v>512</v>
      </c>
      <c r="J33" s="159"/>
      <c r="K33" s="159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09" t="s">
        <v>2435</v>
      </c>
      <c r="F34" s="221" t="s">
        <v>2436</v>
      </c>
      <c r="G34" s="201"/>
      <c r="H34" s="202" t="s">
        <v>2411</v>
      </c>
      <c r="I34" s="202">
        <v>513</v>
      </c>
      <c r="J34" s="159"/>
      <c r="K34" s="159"/>
    </row>
    <row r="35" spans="1:920" ht="7.5" customHeight="1">
      <c r="E35" s="211"/>
      <c r="F35" s="212"/>
      <c r="G35" s="212"/>
      <c r="H35" s="213"/>
      <c r="I35" s="214"/>
      <c r="J35" s="215"/>
      <c r="K35" s="216"/>
    </row>
    <row r="36" spans="1:920" s="36" customFormat="1" ht="21.75" customHeight="1">
      <c r="A36" s="39"/>
      <c r="B36" s="39"/>
      <c r="C36" s="39"/>
      <c r="D36" s="39"/>
      <c r="H36" s="55"/>
      <c r="I36" s="21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47" customFormat="1" ht="21.75" customHeight="1">
      <c r="E37" s="144"/>
      <c r="H37" s="158"/>
      <c r="J37" s="142"/>
      <c r="K37" s="145" t="s">
        <v>2023</v>
      </c>
    </row>
    <row r="38" spans="1:920" ht="30.75" customHeight="1">
      <c r="E38" s="174" t="s">
        <v>1974</v>
      </c>
      <c r="F38" s="175" t="s">
        <v>1969</v>
      </c>
      <c r="G38" s="175" t="s">
        <v>1975</v>
      </c>
      <c r="H38" s="176" t="s">
        <v>2332</v>
      </c>
      <c r="I38" s="176" t="s">
        <v>1976</v>
      </c>
      <c r="J38" s="176" t="str">
        <f>J17</f>
        <v>Od 01.01. do 30.06.
tekuće godine</v>
      </c>
      <c r="K38" s="193" t="str">
        <f>K17</f>
        <v>Od 01.01.  do 30.06.
prethodne godine</v>
      </c>
    </row>
    <row r="39" spans="1:920" s="51" customFormat="1" ht="12.75" customHeight="1">
      <c r="A39" s="49"/>
      <c r="B39" s="49"/>
      <c r="C39" s="49"/>
      <c r="D39" s="49"/>
      <c r="E39" s="177">
        <v>1</v>
      </c>
      <c r="F39" s="178">
        <v>2</v>
      </c>
      <c r="G39" s="178">
        <v>3</v>
      </c>
      <c r="H39" s="178">
        <v>4</v>
      </c>
      <c r="I39" s="179">
        <v>5</v>
      </c>
      <c r="J39" s="179">
        <v>6</v>
      </c>
      <c r="K39" s="179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09" t="s">
        <v>2437</v>
      </c>
      <c r="F40" s="221" t="s">
        <v>2438</v>
      </c>
      <c r="G40" s="201"/>
      <c r="H40" s="202" t="s">
        <v>2411</v>
      </c>
      <c r="I40" s="202">
        <v>514</v>
      </c>
      <c r="J40" s="159"/>
      <c r="K40" s="159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09" t="s">
        <v>2439</v>
      </c>
      <c r="F41" s="222" t="s">
        <v>2440</v>
      </c>
      <c r="G41" s="210"/>
      <c r="H41" s="202" t="s">
        <v>2411</v>
      </c>
      <c r="I41" s="202">
        <v>515</v>
      </c>
      <c r="J41" s="159"/>
      <c r="K41" s="160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09" t="s">
        <v>2441</v>
      </c>
      <c r="F42" s="222" t="s">
        <v>2442</v>
      </c>
      <c r="G42" s="210"/>
      <c r="H42" s="202" t="s">
        <v>2411</v>
      </c>
      <c r="I42" s="202">
        <v>516</v>
      </c>
      <c r="J42" s="159"/>
      <c r="K42" s="160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0" t="s">
        <v>2443</v>
      </c>
      <c r="F43" s="223" t="s">
        <v>2444</v>
      </c>
      <c r="G43" s="182"/>
      <c r="H43" s="182" t="s">
        <v>2411</v>
      </c>
      <c r="I43" s="202">
        <v>517</v>
      </c>
      <c r="J43" s="109"/>
      <c r="K43" s="109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0" t="s">
        <v>2445</v>
      </c>
      <c r="F44" s="223" t="s">
        <v>2446</v>
      </c>
      <c r="G44" s="182"/>
      <c r="H44" s="182" t="s">
        <v>2411</v>
      </c>
      <c r="I44" s="202">
        <v>518</v>
      </c>
      <c r="J44" s="109"/>
      <c r="K44" s="109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0" t="s">
        <v>2447</v>
      </c>
      <c r="F45" s="223" t="s">
        <v>2448</v>
      </c>
      <c r="G45" s="182"/>
      <c r="H45" s="182" t="s">
        <v>2335</v>
      </c>
      <c r="I45" s="202">
        <v>519</v>
      </c>
      <c r="J45" s="109"/>
      <c r="K45" s="109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0" t="s">
        <v>2449</v>
      </c>
      <c r="F46" s="223" t="s">
        <v>2450</v>
      </c>
      <c r="G46" s="182"/>
      <c r="H46" s="182" t="s">
        <v>2411</v>
      </c>
      <c r="I46" s="202">
        <v>520</v>
      </c>
      <c r="J46" s="109"/>
      <c r="K46" s="109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0" t="s">
        <v>2451</v>
      </c>
      <c r="F47" s="223" t="s">
        <v>2452</v>
      </c>
      <c r="G47" s="182"/>
      <c r="H47" s="182" t="s">
        <v>2411</v>
      </c>
      <c r="I47" s="202">
        <v>521</v>
      </c>
      <c r="J47" s="109"/>
      <c r="K47" s="109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0" t="s">
        <v>2453</v>
      </c>
      <c r="F48" s="223" t="s">
        <v>2277</v>
      </c>
      <c r="G48" s="182"/>
      <c r="H48" s="182" t="s">
        <v>2334</v>
      </c>
      <c r="I48" s="202">
        <v>522</v>
      </c>
      <c r="J48" s="109"/>
      <c r="K48" s="109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0" t="s">
        <v>2454</v>
      </c>
      <c r="F49" s="223" t="s">
        <v>2455</v>
      </c>
      <c r="G49" s="182"/>
      <c r="H49" s="182" t="s">
        <v>2335</v>
      </c>
      <c r="I49" s="202">
        <v>523</v>
      </c>
      <c r="J49" s="109"/>
      <c r="K49" s="109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0" t="s">
        <v>2456</v>
      </c>
      <c r="F50" s="223" t="s">
        <v>2457</v>
      </c>
      <c r="G50" s="182"/>
      <c r="H50" s="182" t="s">
        <v>2335</v>
      </c>
      <c r="I50" s="202">
        <v>524</v>
      </c>
      <c r="J50" s="109"/>
      <c r="K50" s="109"/>
    </row>
    <row r="51" spans="1:11" s="37" customFormat="1">
      <c r="A51" s="45">
        <v>0.25</v>
      </c>
      <c r="B51" s="45">
        <v>1.08</v>
      </c>
      <c r="C51" s="45" t="str">
        <f t="shared" si="1"/>
        <v/>
      </c>
      <c r="D51" s="45" t="str">
        <f t="shared" si="1"/>
        <v/>
      </c>
      <c r="E51" s="180" t="s">
        <v>2458</v>
      </c>
      <c r="F51" s="223" t="s">
        <v>2459</v>
      </c>
      <c r="G51" s="182"/>
      <c r="H51" s="182" t="s">
        <v>2334</v>
      </c>
      <c r="I51" s="202">
        <v>525</v>
      </c>
      <c r="J51" s="109"/>
      <c r="K51" s="109"/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0" t="s">
        <v>1988</v>
      </c>
      <c r="F52" s="186" t="s">
        <v>2460</v>
      </c>
      <c r="G52" s="182"/>
      <c r="H52" s="182"/>
      <c r="I52" s="202"/>
      <c r="J52" s="108"/>
      <c r="K52" s="108"/>
    </row>
    <row r="53" spans="1:11" s="37" customFormat="1">
      <c r="A53" s="45">
        <v>0.26</v>
      </c>
      <c r="B53" s="45">
        <v>1.0900000000000001</v>
      </c>
      <c r="C53" s="45" t="str">
        <f t="shared" si="1"/>
        <v/>
      </c>
      <c r="D53" s="45" t="str">
        <f t="shared" si="1"/>
        <v/>
      </c>
      <c r="E53" s="180" t="s">
        <v>2461</v>
      </c>
      <c r="F53" s="223" t="s">
        <v>2462</v>
      </c>
      <c r="G53" s="182"/>
      <c r="H53" s="182" t="s">
        <v>2411</v>
      </c>
      <c r="I53" s="202">
        <v>526</v>
      </c>
      <c r="J53" s="109"/>
      <c r="K53" s="109"/>
    </row>
    <row r="54" spans="1:11" s="37" customFormat="1">
      <c r="A54" s="45">
        <v>0.27</v>
      </c>
      <c r="B54" s="45">
        <v>1.1000000000000001</v>
      </c>
      <c r="C54" s="45">
        <f t="shared" si="1"/>
        <v>18515.575000000001</v>
      </c>
      <c r="D54" s="45">
        <f t="shared" si="1"/>
        <v>237373.16250000003</v>
      </c>
      <c r="E54" s="180" t="s">
        <v>2463</v>
      </c>
      <c r="F54" s="223" t="s">
        <v>2464</v>
      </c>
      <c r="G54" s="182"/>
      <c r="H54" s="182" t="s">
        <v>2411</v>
      </c>
      <c r="I54" s="202">
        <v>527</v>
      </c>
      <c r="J54" s="109">
        <v>411429</v>
      </c>
      <c r="K54" s="109">
        <v>-1726335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2577.9520000000002</v>
      </c>
      <c r="D55" s="45">
        <f t="shared" si="1"/>
        <v>133200.68285714285</v>
      </c>
      <c r="E55" s="180" t="s">
        <v>2465</v>
      </c>
      <c r="F55" s="223" t="s">
        <v>2466</v>
      </c>
      <c r="G55" s="182"/>
      <c r="H55" s="182" t="s">
        <v>2411</v>
      </c>
      <c r="I55" s="202">
        <v>528</v>
      </c>
      <c r="J55" s="109">
        <v>46012</v>
      </c>
      <c r="K55" s="109">
        <v>-839991</v>
      </c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0" t="s">
        <v>2467</v>
      </c>
      <c r="F56" s="223" t="s">
        <v>2468</v>
      </c>
      <c r="G56" s="182"/>
      <c r="H56" s="182" t="s">
        <v>2411</v>
      </c>
      <c r="I56" s="202">
        <v>529</v>
      </c>
      <c r="J56" s="109"/>
      <c r="K56" s="109"/>
    </row>
    <row r="57" spans="1:11" s="37" customFormat="1">
      <c r="A57" s="45">
        <v>0.3</v>
      </c>
      <c r="B57" s="45">
        <v>1.1299999999999999</v>
      </c>
      <c r="C57" s="45">
        <f t="shared" si="1"/>
        <v>731.87499999999989</v>
      </c>
      <c r="D57" s="45">
        <f t="shared" si="1"/>
        <v>5510.3149999999987</v>
      </c>
      <c r="E57" s="180" t="s">
        <v>2469</v>
      </c>
      <c r="F57" s="223" t="s">
        <v>2470</v>
      </c>
      <c r="G57" s="182"/>
      <c r="H57" s="182" t="s">
        <v>2411</v>
      </c>
      <c r="I57" s="202">
        <v>530</v>
      </c>
      <c r="J57" s="109">
        <v>9741</v>
      </c>
      <c r="K57" s="109">
        <v>-29247</v>
      </c>
    </row>
    <row r="58" spans="1:11" s="37" customFormat="1">
      <c r="A58" s="45">
        <v>0.31</v>
      </c>
      <c r="B58" s="45">
        <v>1.1399999999999999</v>
      </c>
      <c r="C58" s="45">
        <f t="shared" si="1"/>
        <v>1.31</v>
      </c>
      <c r="D58" s="45">
        <f t="shared" si="1"/>
        <v>740690.75714285707</v>
      </c>
      <c r="E58" s="180" t="s">
        <v>2471</v>
      </c>
      <c r="F58" s="223" t="s">
        <v>2472</v>
      </c>
      <c r="G58" s="182"/>
      <c r="H58" s="182" t="s">
        <v>2411</v>
      </c>
      <c r="I58" s="202">
        <v>531</v>
      </c>
      <c r="J58" s="109">
        <v>0</v>
      </c>
      <c r="K58" s="109">
        <v>4548088</v>
      </c>
    </row>
    <row r="59" spans="1:11" s="37" customFormat="1">
      <c r="A59" s="45">
        <v>0.32</v>
      </c>
      <c r="B59" s="45">
        <v>1.1499999999999999</v>
      </c>
      <c r="C59" s="45">
        <f t="shared" si="1"/>
        <v>1618.0133333333333</v>
      </c>
      <c r="D59" s="45" t="str">
        <f t="shared" si="1"/>
        <v/>
      </c>
      <c r="E59" s="180" t="s">
        <v>2473</v>
      </c>
      <c r="F59" s="223" t="s">
        <v>2474</v>
      </c>
      <c r="G59" s="182"/>
      <c r="H59" s="182" t="s">
        <v>2411</v>
      </c>
      <c r="I59" s="202">
        <v>532</v>
      </c>
      <c r="J59" s="109">
        <v>-30313</v>
      </c>
      <c r="K59" s="109"/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0" t="s">
        <v>1991</v>
      </c>
      <c r="F60" s="186" t="s">
        <v>2475</v>
      </c>
      <c r="G60" s="182"/>
      <c r="H60" s="182" t="s">
        <v>2335</v>
      </c>
      <c r="I60" s="202">
        <v>533</v>
      </c>
      <c r="J60" s="109"/>
      <c r="K60" s="109"/>
    </row>
    <row r="61" spans="1:11" s="37" customFormat="1" ht="25.5">
      <c r="A61" s="45">
        <v>0.34</v>
      </c>
      <c r="B61" s="45">
        <v>1.17</v>
      </c>
      <c r="C61" s="45">
        <f t="shared" si="1"/>
        <v>31923.656666666669</v>
      </c>
      <c r="D61" s="45">
        <f t="shared" si="1"/>
        <v>435643.31285714282</v>
      </c>
      <c r="E61" s="183" t="s">
        <v>1978</v>
      </c>
      <c r="F61" s="190" t="s">
        <v>2476</v>
      </c>
      <c r="G61" s="182"/>
      <c r="H61" s="176" t="s">
        <v>2411</v>
      </c>
      <c r="I61" s="193">
        <v>534</v>
      </c>
      <c r="J61" s="191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563335</v>
      </c>
      <c r="K61" s="191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2606400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3" t="s">
        <v>1999</v>
      </c>
      <c r="F62" s="190" t="s">
        <v>2336</v>
      </c>
      <c r="G62" s="182"/>
      <c r="H62" s="182"/>
      <c r="I62" s="202"/>
      <c r="J62" s="108"/>
      <c r="K62" s="108"/>
    </row>
    <row r="63" spans="1:11" s="37" customFormat="1">
      <c r="A63" s="45">
        <v>0.35</v>
      </c>
      <c r="B63" s="45">
        <v>1.18</v>
      </c>
      <c r="C63" s="45" t="str">
        <f t="shared" si="1"/>
        <v/>
      </c>
      <c r="D63" s="45">
        <f t="shared" si="1"/>
        <v>40999.931428571428</v>
      </c>
      <c r="E63" s="180" t="s">
        <v>2002</v>
      </c>
      <c r="F63" s="186" t="s">
        <v>2337</v>
      </c>
      <c r="G63" s="182"/>
      <c r="H63" s="182" t="s">
        <v>2335</v>
      </c>
      <c r="I63" s="202">
        <v>535</v>
      </c>
      <c r="J63" s="109"/>
      <c r="K63" s="109">
        <v>-243207</v>
      </c>
    </row>
    <row r="64" spans="1:11" s="37" customFormat="1">
      <c r="A64" s="45">
        <v>0.36</v>
      </c>
      <c r="B64" s="45">
        <v>1.19</v>
      </c>
      <c r="C64" s="45">
        <f t="shared" si="1"/>
        <v>12781.36</v>
      </c>
      <c r="D64" s="45" t="str">
        <f t="shared" si="1"/>
        <v/>
      </c>
      <c r="E64" s="180" t="s">
        <v>2004</v>
      </c>
      <c r="F64" s="186" t="s">
        <v>2338</v>
      </c>
      <c r="G64" s="182"/>
      <c r="H64" s="182" t="s">
        <v>2334</v>
      </c>
      <c r="I64" s="182">
        <v>536</v>
      </c>
      <c r="J64" s="109">
        <v>213000</v>
      </c>
      <c r="K64" s="109"/>
    </row>
    <row r="65" spans="1:920" s="37" customFormat="1">
      <c r="A65" s="45">
        <v>0.37</v>
      </c>
      <c r="B65" s="45">
        <v>1.2</v>
      </c>
      <c r="C65" s="45"/>
      <c r="D65" s="45"/>
      <c r="E65" s="180" t="s">
        <v>2005</v>
      </c>
      <c r="F65" s="186" t="s">
        <v>2339</v>
      </c>
      <c r="G65" s="182"/>
      <c r="H65" s="182" t="s">
        <v>2335</v>
      </c>
      <c r="I65" s="202">
        <v>537</v>
      </c>
      <c r="J65" s="109"/>
      <c r="K65" s="109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0" t="s">
        <v>2007</v>
      </c>
      <c r="F66" s="186" t="s">
        <v>2340</v>
      </c>
      <c r="G66" s="182"/>
      <c r="H66" s="182" t="s">
        <v>2334</v>
      </c>
      <c r="I66" s="182">
        <v>538</v>
      </c>
      <c r="J66" s="109"/>
      <c r="K66" s="109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0" t="s">
        <v>2194</v>
      </c>
      <c r="F67" s="186" t="s">
        <v>2477</v>
      </c>
      <c r="G67" s="182"/>
      <c r="H67" s="182" t="s">
        <v>2335</v>
      </c>
      <c r="I67" s="202">
        <v>539</v>
      </c>
      <c r="J67" s="109"/>
      <c r="K67" s="109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0" t="s">
        <v>2196</v>
      </c>
      <c r="F68" s="186" t="s">
        <v>2341</v>
      </c>
      <c r="G68" s="182"/>
      <c r="H68" s="182" t="s">
        <v>2334</v>
      </c>
      <c r="I68" s="182">
        <v>540</v>
      </c>
      <c r="J68" s="109"/>
      <c r="K68" s="109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0" t="s">
        <v>2198</v>
      </c>
      <c r="F69" s="186" t="s">
        <v>2342</v>
      </c>
      <c r="G69" s="182"/>
      <c r="H69" s="182" t="s">
        <v>2335</v>
      </c>
      <c r="I69" s="202">
        <v>541</v>
      </c>
      <c r="J69" s="109"/>
      <c r="K69" s="109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0" t="s">
        <v>2200</v>
      </c>
      <c r="F70" s="186" t="s">
        <v>2343</v>
      </c>
      <c r="G70" s="182"/>
      <c r="H70" s="182" t="s">
        <v>2334</v>
      </c>
      <c r="I70" s="182">
        <v>542</v>
      </c>
      <c r="J70" s="109"/>
      <c r="K70" s="109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0" t="s">
        <v>2202</v>
      </c>
      <c r="F71" s="186" t="s">
        <v>2344</v>
      </c>
      <c r="G71" s="182"/>
      <c r="H71" s="182" t="s">
        <v>2334</v>
      </c>
      <c r="I71" s="202">
        <v>543</v>
      </c>
      <c r="J71" s="109"/>
      <c r="K71" s="109"/>
    </row>
    <row r="72" spans="1:920" ht="7.5" customHeight="1">
      <c r="E72" s="211"/>
      <c r="F72" s="212"/>
      <c r="G72" s="212"/>
      <c r="H72" s="213"/>
      <c r="I72" s="214"/>
      <c r="J72" s="215"/>
      <c r="K72" s="216"/>
    </row>
    <row r="73" spans="1:920" s="147" customFormat="1" ht="21.75" customHeight="1">
      <c r="E73" s="144"/>
      <c r="H73" s="158"/>
      <c r="J73" s="142"/>
      <c r="K73" s="145" t="s">
        <v>2084</v>
      </c>
    </row>
    <row r="74" spans="1:920" ht="30.75" customHeight="1">
      <c r="E74" s="174" t="s">
        <v>1974</v>
      </c>
      <c r="F74" s="175" t="s">
        <v>1969</v>
      </c>
      <c r="G74" s="175" t="s">
        <v>1975</v>
      </c>
      <c r="H74" s="176" t="s">
        <v>2332</v>
      </c>
      <c r="I74" s="176" t="s">
        <v>1976</v>
      </c>
      <c r="J74" s="176" t="str">
        <f>J17</f>
        <v>Od 01.01. do 30.06.
tekuće godine</v>
      </c>
      <c r="K74" s="193" t="str">
        <f>K17</f>
        <v>Od 01.01.  do 30.06.
prethodne godine</v>
      </c>
    </row>
    <row r="75" spans="1:920" s="51" customFormat="1" ht="12.75" customHeight="1">
      <c r="A75" s="49"/>
      <c r="B75" s="49"/>
      <c r="C75" s="49"/>
      <c r="D75" s="49"/>
      <c r="E75" s="177">
        <v>1</v>
      </c>
      <c r="F75" s="178">
        <v>2</v>
      </c>
      <c r="G75" s="178">
        <v>3</v>
      </c>
      <c r="H75" s="178">
        <v>4</v>
      </c>
      <c r="I75" s="179">
        <v>5</v>
      </c>
      <c r="J75" s="179">
        <v>6</v>
      </c>
      <c r="K75" s="179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0" t="s">
        <v>2345</v>
      </c>
      <c r="F76" s="186" t="s">
        <v>2346</v>
      </c>
      <c r="G76" s="182"/>
      <c r="H76" s="182" t="s">
        <v>2335</v>
      </c>
      <c r="I76" s="182">
        <v>544</v>
      </c>
      <c r="J76" s="109"/>
      <c r="K76" s="109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0" t="s">
        <v>2347</v>
      </c>
      <c r="F77" s="186" t="s">
        <v>2348</v>
      </c>
      <c r="G77" s="182"/>
      <c r="H77" s="182" t="s">
        <v>2334</v>
      </c>
      <c r="I77" s="182">
        <v>545</v>
      </c>
      <c r="J77" s="109"/>
      <c r="K77" s="109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0" t="s">
        <v>2349</v>
      </c>
      <c r="F78" s="186" t="s">
        <v>2478</v>
      </c>
      <c r="G78" s="182"/>
      <c r="H78" s="182" t="s">
        <v>2335</v>
      </c>
      <c r="I78" s="182">
        <v>546</v>
      </c>
      <c r="J78" s="109"/>
      <c r="K78" s="109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0" t="s">
        <v>2350</v>
      </c>
      <c r="F79" s="186" t="s">
        <v>2479</v>
      </c>
      <c r="G79" s="182"/>
      <c r="H79" s="182" t="s">
        <v>2334</v>
      </c>
      <c r="I79" s="182">
        <v>547</v>
      </c>
      <c r="J79" s="109"/>
      <c r="K79" s="109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0" t="s">
        <v>2351</v>
      </c>
      <c r="F80" s="187" t="s">
        <v>2352</v>
      </c>
      <c r="G80" s="224"/>
      <c r="H80" s="224" t="s">
        <v>2335</v>
      </c>
      <c r="I80" s="182">
        <v>548</v>
      </c>
      <c r="J80" s="109"/>
      <c r="K80" s="109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0" t="s">
        <v>2353</v>
      </c>
      <c r="F81" s="187" t="s">
        <v>2354</v>
      </c>
      <c r="G81" s="224"/>
      <c r="H81" s="224" t="s">
        <v>2334</v>
      </c>
      <c r="I81" s="182">
        <v>549</v>
      </c>
      <c r="J81" s="109"/>
      <c r="K81" s="109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0" t="s">
        <v>2355</v>
      </c>
      <c r="F82" s="187" t="s">
        <v>2356</v>
      </c>
      <c r="G82" s="224"/>
      <c r="H82" s="224" t="s">
        <v>2334</v>
      </c>
      <c r="I82" s="182">
        <v>550</v>
      </c>
      <c r="J82" s="109"/>
      <c r="K82" s="109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0" t="s">
        <v>2357</v>
      </c>
      <c r="F83" s="187" t="s">
        <v>2358</v>
      </c>
      <c r="G83" s="224"/>
      <c r="H83" s="224" t="s">
        <v>2334</v>
      </c>
      <c r="I83" s="182">
        <v>551</v>
      </c>
      <c r="J83" s="109"/>
      <c r="K83" s="109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0" t="s">
        <v>2359</v>
      </c>
      <c r="F84" s="187" t="s">
        <v>2360</v>
      </c>
      <c r="G84" s="224"/>
      <c r="H84" s="224" t="s">
        <v>2334</v>
      </c>
      <c r="I84" s="182">
        <v>552</v>
      </c>
      <c r="J84" s="109"/>
      <c r="K84" s="109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0" t="s">
        <v>2361</v>
      </c>
      <c r="F85" s="187" t="s">
        <v>2362</v>
      </c>
      <c r="G85" s="224"/>
      <c r="H85" s="224" t="s">
        <v>2335</v>
      </c>
      <c r="I85" s="182">
        <v>553</v>
      </c>
      <c r="J85" s="109"/>
      <c r="K85" s="109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0" t="s">
        <v>2363</v>
      </c>
      <c r="F86" s="187" t="s">
        <v>2364</v>
      </c>
      <c r="G86" s="224"/>
      <c r="H86" s="224" t="s">
        <v>2334</v>
      </c>
      <c r="I86" s="182">
        <v>554</v>
      </c>
      <c r="J86" s="109"/>
      <c r="K86" s="109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0" t="s">
        <v>2365</v>
      </c>
      <c r="F87" s="187" t="s">
        <v>2366</v>
      </c>
      <c r="G87" s="224"/>
      <c r="H87" s="224" t="s">
        <v>2335</v>
      </c>
      <c r="I87" s="182">
        <v>555</v>
      </c>
      <c r="J87" s="109"/>
      <c r="K87" s="109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0" t="s">
        <v>2367</v>
      </c>
      <c r="F88" s="187" t="s">
        <v>2368</v>
      </c>
      <c r="G88" s="224"/>
      <c r="H88" s="224" t="s">
        <v>2334</v>
      </c>
      <c r="I88" s="182">
        <v>556</v>
      </c>
      <c r="J88" s="109"/>
      <c r="K88" s="109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0" t="s">
        <v>2369</v>
      </c>
      <c r="F89" s="186" t="s">
        <v>2370</v>
      </c>
      <c r="G89" s="182"/>
      <c r="H89" s="182" t="s">
        <v>2335</v>
      </c>
      <c r="I89" s="182">
        <v>557</v>
      </c>
      <c r="J89" s="109"/>
      <c r="K89" s="109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0" t="s">
        <v>2371</v>
      </c>
      <c r="F90" s="186" t="s">
        <v>2372</v>
      </c>
      <c r="G90" s="182"/>
      <c r="H90" s="182" t="s">
        <v>2334</v>
      </c>
      <c r="I90" s="182">
        <v>558</v>
      </c>
      <c r="J90" s="109"/>
      <c r="K90" s="109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0" t="s">
        <v>2373</v>
      </c>
      <c r="F91" s="186" t="s">
        <v>2374</v>
      </c>
      <c r="G91" s="182"/>
      <c r="H91" s="182" t="s">
        <v>2334</v>
      </c>
      <c r="I91" s="182">
        <v>559</v>
      </c>
      <c r="J91" s="109"/>
      <c r="K91" s="109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0" t="s">
        <v>2375</v>
      </c>
      <c r="F92" s="186" t="s">
        <v>2376</v>
      </c>
      <c r="G92" s="182"/>
      <c r="H92" s="182" t="s">
        <v>2334</v>
      </c>
      <c r="I92" s="182">
        <v>560</v>
      </c>
      <c r="J92" s="109"/>
      <c r="K92" s="109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0" t="s">
        <v>2377</v>
      </c>
      <c r="F93" s="186" t="s">
        <v>2378</v>
      </c>
      <c r="G93" s="182"/>
      <c r="H93" s="182" t="s">
        <v>2335</v>
      </c>
      <c r="I93" s="182">
        <v>561</v>
      </c>
      <c r="J93" s="109"/>
      <c r="K93" s="109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0" t="s">
        <v>2379</v>
      </c>
      <c r="F94" s="186" t="s">
        <v>2380</v>
      </c>
      <c r="G94" s="182"/>
      <c r="H94" s="182" t="s">
        <v>2334</v>
      </c>
      <c r="I94" s="182">
        <v>562</v>
      </c>
      <c r="J94" s="109"/>
      <c r="K94" s="109"/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0" t="s">
        <v>2381</v>
      </c>
      <c r="F95" s="186" t="s">
        <v>2382</v>
      </c>
      <c r="G95" s="182"/>
      <c r="H95" s="182" t="s">
        <v>2335</v>
      </c>
      <c r="I95" s="182">
        <v>563</v>
      </c>
      <c r="J95" s="109"/>
      <c r="K95" s="109"/>
    </row>
    <row r="96" spans="1:920" s="37" customFormat="1" ht="25.5">
      <c r="A96" s="45">
        <v>0.64</v>
      </c>
      <c r="B96" s="45">
        <v>1.47</v>
      </c>
      <c r="C96" s="45">
        <f t="shared" si="4"/>
        <v>22721.64</v>
      </c>
      <c r="D96" s="45">
        <f t="shared" si="4"/>
        <v>51075.939999999995</v>
      </c>
      <c r="E96" s="183" t="s">
        <v>2059</v>
      </c>
      <c r="F96" s="190" t="s">
        <v>2480</v>
      </c>
      <c r="G96" s="182"/>
      <c r="H96" s="176" t="s">
        <v>2411</v>
      </c>
      <c r="I96" s="176">
        <v>564</v>
      </c>
      <c r="J96" s="191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213000</v>
      </c>
      <c r="K96" s="191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-243207</v>
      </c>
    </row>
    <row r="97" spans="1:11" s="37" customFormat="1">
      <c r="A97" s="45"/>
      <c r="B97" s="45"/>
      <c r="C97" s="45"/>
      <c r="D97" s="45"/>
      <c r="E97" s="183" t="s">
        <v>2009</v>
      </c>
      <c r="F97" s="190" t="s">
        <v>2383</v>
      </c>
      <c r="G97" s="182"/>
      <c r="H97" s="182"/>
      <c r="I97" s="182"/>
      <c r="J97" s="108"/>
      <c r="K97" s="108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0" t="s">
        <v>2107</v>
      </c>
      <c r="F98" s="186" t="s">
        <v>2481</v>
      </c>
      <c r="G98" s="182"/>
      <c r="H98" s="182" t="s">
        <v>2334</v>
      </c>
      <c r="I98" s="182">
        <v>565</v>
      </c>
      <c r="J98" s="109"/>
      <c r="K98" s="109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0" t="s">
        <v>2109</v>
      </c>
      <c r="F99" s="186" t="s">
        <v>2384</v>
      </c>
      <c r="G99" s="182"/>
      <c r="H99" s="182" t="s">
        <v>2335</v>
      </c>
      <c r="I99" s="182">
        <v>566</v>
      </c>
      <c r="J99" s="109"/>
      <c r="K99" s="109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0" t="s">
        <v>2163</v>
      </c>
      <c r="F100" s="186" t="s">
        <v>2385</v>
      </c>
      <c r="G100" s="182"/>
      <c r="H100" s="182" t="s">
        <v>2334</v>
      </c>
      <c r="I100" s="182">
        <v>567</v>
      </c>
      <c r="J100" s="109"/>
      <c r="K100" s="109"/>
    </row>
    <row r="101" spans="1:11" s="37" customFormat="1">
      <c r="A101" s="45">
        <v>0.68</v>
      </c>
      <c r="B101" s="45">
        <v>1.51</v>
      </c>
      <c r="C101" s="45">
        <f t="shared" si="5"/>
        <v>53276.182857142863</v>
      </c>
      <c r="D101" s="45">
        <f t="shared" si="5"/>
        <v>191675.68125000002</v>
      </c>
      <c r="E101" s="180" t="s">
        <v>2386</v>
      </c>
      <c r="F101" s="186" t="s">
        <v>2387</v>
      </c>
      <c r="G101" s="182"/>
      <c r="H101" s="182" t="s">
        <v>2335</v>
      </c>
      <c r="I101" s="182">
        <v>568</v>
      </c>
      <c r="J101" s="109">
        <v>-548414</v>
      </c>
      <c r="K101" s="109">
        <v>-1015487</v>
      </c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0" t="s">
        <v>2388</v>
      </c>
      <c r="F102" s="186" t="s">
        <v>2389</v>
      </c>
      <c r="G102" s="182"/>
      <c r="H102" s="182" t="s">
        <v>2334</v>
      </c>
      <c r="I102" s="182">
        <v>569</v>
      </c>
      <c r="J102" s="109"/>
      <c r="K102" s="109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0" t="s">
        <v>2390</v>
      </c>
      <c r="F103" s="186" t="s">
        <v>2391</v>
      </c>
      <c r="G103" s="182"/>
      <c r="H103" s="182" t="s">
        <v>2335</v>
      </c>
      <c r="I103" s="182">
        <v>570</v>
      </c>
      <c r="J103" s="109"/>
      <c r="K103" s="109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0" t="s">
        <v>2392</v>
      </c>
      <c r="F104" s="186" t="s">
        <v>2393</v>
      </c>
      <c r="G104" s="182"/>
      <c r="H104" s="182" t="s">
        <v>2335</v>
      </c>
      <c r="I104" s="182">
        <v>571</v>
      </c>
      <c r="J104" s="109"/>
      <c r="K104" s="109"/>
    </row>
    <row r="105" spans="1:11" s="37" customFormat="1">
      <c r="A105" s="45">
        <v>0.72</v>
      </c>
      <c r="B105" s="45">
        <v>1.55</v>
      </c>
      <c r="C105" s="45">
        <f t="shared" si="5"/>
        <v>14835.46857142857</v>
      </c>
      <c r="D105" s="45">
        <f t="shared" si="5"/>
        <v>23087.142857142855</v>
      </c>
      <c r="E105" s="180" t="s">
        <v>2394</v>
      </c>
      <c r="F105" s="186" t="s">
        <v>2395</v>
      </c>
      <c r="G105" s="182"/>
      <c r="H105" s="182" t="s">
        <v>2335</v>
      </c>
      <c r="I105" s="182">
        <v>572</v>
      </c>
      <c r="J105" s="109">
        <v>-144217</v>
      </c>
      <c r="K105" s="109">
        <v>-104253</v>
      </c>
    </row>
    <row r="106" spans="1:11" s="37" customFormat="1">
      <c r="A106" s="45">
        <v>0.73</v>
      </c>
      <c r="B106" s="45">
        <v>1.56</v>
      </c>
      <c r="C106" s="45">
        <f t="shared" si="5"/>
        <v>541.05399999999997</v>
      </c>
      <c r="D106" s="45">
        <f t="shared" si="5"/>
        <v>1970.6559999999999</v>
      </c>
      <c r="E106" s="180" t="s">
        <v>2396</v>
      </c>
      <c r="F106" s="186" t="s">
        <v>2397</v>
      </c>
      <c r="G106" s="182"/>
      <c r="H106" s="182" t="s">
        <v>2335</v>
      </c>
      <c r="I106" s="182">
        <v>573</v>
      </c>
      <c r="J106" s="109">
        <v>-3694</v>
      </c>
      <c r="K106" s="109">
        <v>-6308</v>
      </c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0" t="s">
        <v>2398</v>
      </c>
      <c r="F107" s="186" t="s">
        <v>2399</v>
      </c>
      <c r="G107" s="182"/>
      <c r="H107" s="182" t="s">
        <v>2334</v>
      </c>
      <c r="I107" s="182">
        <v>574</v>
      </c>
      <c r="J107" s="109"/>
      <c r="K107" s="109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0" t="s">
        <v>2400</v>
      </c>
      <c r="F108" s="186" t="s">
        <v>2401</v>
      </c>
      <c r="G108" s="182"/>
      <c r="H108" s="182" t="s">
        <v>2335</v>
      </c>
      <c r="I108" s="182">
        <v>575</v>
      </c>
      <c r="J108" s="109"/>
      <c r="K108" s="109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0" t="s">
        <v>2402</v>
      </c>
      <c r="F109" s="186" t="s">
        <v>2403</v>
      </c>
      <c r="G109" s="182"/>
      <c r="H109" s="182" t="s">
        <v>2334</v>
      </c>
      <c r="I109" s="182">
        <v>576</v>
      </c>
      <c r="J109" s="109"/>
      <c r="K109" s="109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0" t="s">
        <v>2404</v>
      </c>
      <c r="F110" s="186" t="s">
        <v>2405</v>
      </c>
      <c r="G110" s="182"/>
      <c r="H110" s="182" t="s">
        <v>2335</v>
      </c>
      <c r="I110" s="182">
        <v>577</v>
      </c>
      <c r="J110" s="109"/>
      <c r="K110" s="109"/>
    </row>
    <row r="111" spans="1:11" ht="7.5" customHeight="1">
      <c r="E111" s="211"/>
      <c r="F111" s="212"/>
      <c r="G111" s="212"/>
      <c r="H111" s="213"/>
      <c r="I111" s="214"/>
      <c r="J111" s="215"/>
      <c r="K111" s="216"/>
    </row>
    <row r="112" spans="1:11" s="147" customFormat="1" ht="16.5" customHeight="1">
      <c r="E112" s="144"/>
      <c r="H112" s="158"/>
      <c r="J112" s="142"/>
      <c r="K112" s="145" t="s">
        <v>2130</v>
      </c>
    </row>
    <row r="113" spans="1:920" ht="30.75" customHeight="1">
      <c r="E113" s="174" t="s">
        <v>1974</v>
      </c>
      <c r="F113" s="175" t="s">
        <v>1969</v>
      </c>
      <c r="G113" s="175" t="s">
        <v>1975</v>
      </c>
      <c r="H113" s="176" t="s">
        <v>2332</v>
      </c>
      <c r="I113" s="176" t="s">
        <v>1976</v>
      </c>
      <c r="J113" s="176" t="str">
        <f>J17</f>
        <v>Od 01.01. do 30.06.
tekuće godine</v>
      </c>
      <c r="K113" s="193" t="str">
        <f>K17</f>
        <v>Od 01.01.  do 30.06.
prethodne godine</v>
      </c>
    </row>
    <row r="114" spans="1:920" s="51" customFormat="1" ht="12.75" customHeight="1">
      <c r="A114" s="49"/>
      <c r="B114" s="49"/>
      <c r="C114" s="49"/>
      <c r="D114" s="49"/>
      <c r="E114" s="177">
        <v>1</v>
      </c>
      <c r="F114" s="178">
        <v>2</v>
      </c>
      <c r="G114" s="178">
        <v>3</v>
      </c>
      <c r="H114" s="178">
        <v>4</v>
      </c>
      <c r="I114" s="179">
        <v>5</v>
      </c>
      <c r="J114" s="179">
        <v>6</v>
      </c>
      <c r="K114" s="179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77592.28</v>
      </c>
      <c r="D115" s="45">
        <f t="shared" si="6"/>
        <v>226619.77</v>
      </c>
      <c r="E115" s="183" t="s">
        <v>2061</v>
      </c>
      <c r="F115" s="190" t="s">
        <v>2482</v>
      </c>
      <c r="G115" s="182"/>
      <c r="H115" s="176" t="s">
        <v>2411</v>
      </c>
      <c r="I115" s="176">
        <v>578</v>
      </c>
      <c r="J115" s="191">
        <f>IFERROR(IF(AND(J98,J99,J100,J101,J102,J103,J104,J105,J106,J107,J108,J109,J110)="","",SUM(J98,J99,J100,J101,J102,J103,J104,J105,J106,J107,J108,J109,J110)),"")</f>
        <v>-696325</v>
      </c>
      <c r="K115" s="191">
        <f>IFERROR(IF(AND(K98,K99,K100,K101,K102,K103,K104,K105,K106,K107,K108,K109,K110)="","",SUM(K98,K99,K100,K101,K102,K103,K104,K105,K106,K107,K108,K109,K110)),"")</f>
        <v>-1126048</v>
      </c>
    </row>
    <row r="116" spans="1:920" s="37" customFormat="1" ht="25.5">
      <c r="A116" s="45">
        <v>0.79</v>
      </c>
      <c r="B116" s="45">
        <v>1.62</v>
      </c>
      <c r="C116" s="45">
        <f t="shared" si="6"/>
        <v>12643.37</v>
      </c>
      <c r="D116" s="45">
        <f t="shared" si="6"/>
        <v>286313.32</v>
      </c>
      <c r="E116" s="183" t="s">
        <v>2012</v>
      </c>
      <c r="F116" s="190" t="s">
        <v>2483</v>
      </c>
      <c r="G116" s="182"/>
      <c r="H116" s="176" t="s">
        <v>2411</v>
      </c>
      <c r="I116" s="176">
        <v>579</v>
      </c>
      <c r="J116" s="191">
        <f>IFERROR(IF(AND(J61,J96,J115)="","",SUM(J61,J96,J115)),"")</f>
        <v>80010</v>
      </c>
      <c r="K116" s="191">
        <f>IFERROR(IF(AND(K61,K96,K115)="","",SUM(K61,K96,K115)),"")</f>
        <v>1237145</v>
      </c>
    </row>
    <row r="117" spans="1:920" s="37" customFormat="1">
      <c r="A117" s="45">
        <v>0.8</v>
      </c>
      <c r="B117" s="45">
        <v>1.63</v>
      </c>
      <c r="C117" s="45">
        <f t="shared" si="6"/>
        <v>94846.466666666674</v>
      </c>
      <c r="D117" s="45">
        <f t="shared" si="6"/>
        <v>140838.16166666665</v>
      </c>
      <c r="E117" s="183" t="s">
        <v>2024</v>
      </c>
      <c r="F117" s="190" t="s">
        <v>2406</v>
      </c>
      <c r="G117" s="182"/>
      <c r="H117" s="176" t="s">
        <v>2411</v>
      </c>
      <c r="I117" s="176">
        <v>580</v>
      </c>
      <c r="J117" s="111">
        <v>711335</v>
      </c>
      <c r="K117" s="111">
        <v>518413</v>
      </c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3" t="s">
        <v>2027</v>
      </c>
      <c r="F118" s="190" t="s">
        <v>2407</v>
      </c>
      <c r="G118" s="182"/>
      <c r="H118" s="176" t="s">
        <v>2411</v>
      </c>
      <c r="I118" s="176">
        <v>581</v>
      </c>
      <c r="J118" s="111"/>
      <c r="K118" s="111"/>
    </row>
    <row r="119" spans="1:920" s="37" customFormat="1">
      <c r="A119" s="45">
        <v>0.82</v>
      </c>
      <c r="B119" s="45">
        <v>1.65</v>
      </c>
      <c r="C119" s="45">
        <f t="shared" si="6"/>
        <v>108152.30333333333</v>
      </c>
      <c r="D119" s="45">
        <f t="shared" si="6"/>
        <v>413812.75</v>
      </c>
      <c r="E119" s="183" t="s">
        <v>2029</v>
      </c>
      <c r="F119" s="190" t="s">
        <v>2408</v>
      </c>
      <c r="G119" s="182"/>
      <c r="H119" s="176" t="s">
        <v>2411</v>
      </c>
      <c r="I119" s="176">
        <v>582</v>
      </c>
      <c r="J119" s="191">
        <f>IFERROR(IF(AND(J116,J117,J118)="","",SUM(J116,J117,J118)),"")</f>
        <v>791345</v>
      </c>
      <c r="K119" s="191">
        <f>IFERROR(IF(AND(K116,K117,K118)="","",SUM(K116,K117,K118)),"")</f>
        <v>1755558</v>
      </c>
    </row>
    <row r="120" spans="1:920" s="37" customFormat="1">
      <c r="A120" s="45"/>
      <c r="B120" s="45"/>
      <c r="C120" s="45">
        <f>IF(ISERROR(ABS(LOG(ABS(SUM(C21:C119)),EXP(3)))),"",ABS(LOG(ABS(SUM(C21:C119)),EXP(3))))</f>
        <v>4.341281809248648</v>
      </c>
      <c r="D120" s="45">
        <f>IF(ISERROR(ABS(LOG(ABS(SUM(D21:D119)),EXP(3)))),"",ABS(LOG(ABS(SUM(D21:D119)),EXP(3))))</f>
        <v>4.9736398316551576</v>
      </c>
      <c r="E120" s="53"/>
      <c r="F120" s="52"/>
      <c r="G120" s="52"/>
      <c r="H120" s="52"/>
      <c r="I120" s="52"/>
      <c r="J120" s="38"/>
    </row>
    <row r="121" spans="1:920" s="143" customFormat="1" ht="12.75">
      <c r="C121" s="150" t="str">
        <f>IF(ISERROR(IF(ISERROR(MID(C120,FIND(".",C120,1)+11,13)),MID(C120,FIND(",",C120,1)+11,13),MID(C120,FIND(".",C120,1)+11,13))),"",IF(ISERROR(MID(C120,FIND(".",C120,1)+11,13)),MID(C120,FIND(",",C120,1)+11,13),MID(C120,FIND(".",C120,1)+11,13)))</f>
        <v>4865</v>
      </c>
      <c r="D121" s="150" t="str">
        <f>IF(ISERROR(IF(ISERROR(MID(D120,FIND(".",D120,1)+11,13)),MID(D120,FIND(",",D120,1)+11,13),MID(D120,FIND(".",D120,1)+11,13))),"",IF(ISERROR(MID(D120,FIND(".",D120,1)+11,13)),MID(D120,FIND(",",D120,1)+11,13),MID(D120,FIND(".",D120,1)+11,13)))</f>
        <v>5516</v>
      </c>
      <c r="E121" s="153"/>
      <c r="F121" s="112"/>
      <c r="G121" s="154"/>
      <c r="H121" s="154"/>
      <c r="I121" s="112"/>
      <c r="J121" s="192"/>
      <c r="K121" s="155"/>
    </row>
    <row r="122" spans="1:920" s="37" customFormat="1">
      <c r="A122" s="45"/>
      <c r="B122" s="45"/>
      <c r="C122" s="45"/>
      <c r="D122" s="45"/>
      <c r="E122" s="143" t="s">
        <v>2149</v>
      </c>
      <c r="F122" s="112"/>
      <c r="G122" s="151"/>
      <c r="H122" s="156"/>
      <c r="I122" s="112"/>
      <c r="J122" s="157" t="s">
        <v>2151</v>
      </c>
      <c r="K122" s="151" t="s">
        <v>2150</v>
      </c>
    </row>
    <row r="123" spans="1:920" s="37" customFormat="1">
      <c r="A123" s="45"/>
      <c r="B123" s="45"/>
      <c r="C123" s="45"/>
      <c r="D123" s="45"/>
      <c r="E123" s="289">
        <f>OP!C45</f>
        <v>0</v>
      </c>
      <c r="F123" s="289"/>
      <c r="G123" s="156"/>
      <c r="H123" s="112"/>
      <c r="I123" s="112"/>
      <c r="J123" s="192"/>
      <c r="K123" s="261">
        <f>OP!AG45</f>
        <v>0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27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18"/>
      <c r="G128" s="219"/>
      <c r="H128" s="219"/>
    </row>
    <row r="129" spans="5:12" s="147" customFormat="1" ht="12.75">
      <c r="E129" s="144">
        <f>E37</f>
        <v>0</v>
      </c>
      <c r="H129" s="158"/>
      <c r="J129" s="142"/>
      <c r="K129" s="145" t="s">
        <v>2152</v>
      </c>
    </row>
    <row r="130" spans="5:12">
      <c r="L130" s="54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view="pageLayout" topLeftCell="U24" zoomScale="50" zoomScaleNormal="40" zoomScaleSheetLayoutView="70" zoomScalePageLayoutView="50" workbookViewId="0">
      <selection activeCell="AD44" sqref="AD44"/>
    </sheetView>
  </sheetViews>
  <sheetFormatPr defaultColWidth="9.85546875" defaultRowHeight="20.25"/>
  <cols>
    <col min="1" max="20" width="9.85546875" style="61" hidden="1" customWidth="1"/>
    <col min="21" max="21" width="3.28515625" style="62" customWidth="1"/>
    <col min="22" max="22" width="134.140625" style="62" customWidth="1"/>
    <col min="23" max="23" width="8.85546875" style="62" customWidth="1"/>
    <col min="24" max="33" width="23.7109375" style="62" customWidth="1"/>
    <col min="34" max="977" width="9.85546875" style="62" customWidth="1"/>
    <col min="978" max="978" width="9.85546875" style="36" customWidth="1"/>
    <col min="979" max="16384" width="9.85546875" style="36"/>
  </cols>
  <sheetData>
    <row r="1" spans="1:977" ht="22.5">
      <c r="V1" s="296" t="str">
        <f>BS!E1</f>
        <v>DUF ABDS D.O.O. SARAJEVO</v>
      </c>
      <c r="W1" s="296"/>
      <c r="X1" s="296"/>
    </row>
    <row r="2" spans="1:977" s="58" customFormat="1" ht="33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163"/>
      <c r="V2" s="244" t="s">
        <v>2518</v>
      </c>
      <c r="Y2" s="59"/>
      <c r="Z2" s="162"/>
      <c r="AC2" s="57"/>
      <c r="AD2" s="57"/>
      <c r="AE2" s="57"/>
      <c r="AF2" s="57"/>
      <c r="AG2" s="242" t="s">
        <v>2520</v>
      </c>
    </row>
    <row r="3" spans="1:977" s="58" customFormat="1" ht="23.2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V3" s="296" t="str">
        <f>BS!E3</f>
        <v>ZAGREBAČKA 50</v>
      </c>
      <c r="W3" s="296"/>
      <c r="X3" s="296"/>
      <c r="Y3" s="296"/>
      <c r="AC3" s="57"/>
      <c r="AD3" s="57"/>
      <c r="AE3" s="57"/>
      <c r="AF3" s="57"/>
      <c r="AG3" s="243" t="s">
        <v>2525</v>
      </c>
    </row>
    <row r="4" spans="1:977" s="58" customFormat="1" ht="26.2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7"/>
      <c r="V4" s="245" t="s">
        <v>2519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</row>
    <row r="5" spans="1:977" s="58" customFormat="1" ht="25.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7"/>
      <c r="V5" s="296" t="str">
        <f>BS!E5</f>
        <v>66.30</v>
      </c>
      <c r="W5" s="296"/>
      <c r="X5" s="296"/>
      <c r="Y5" s="296"/>
      <c r="Z5" s="57"/>
      <c r="AA5" s="57"/>
      <c r="AB5" s="57"/>
      <c r="AC5" s="57"/>
      <c r="AD5" s="57"/>
      <c r="AE5" s="57"/>
      <c r="AF5" s="57"/>
      <c r="AG5" s="57"/>
      <c r="AH5" s="57"/>
    </row>
    <row r="6" spans="1:977" s="58" customFormat="1" ht="24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7"/>
      <c r="V6" s="245" t="s">
        <v>7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</row>
    <row r="7" spans="1:977" s="58" customFormat="1" ht="24.75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60"/>
      <c r="V7" s="296">
        <f>BS!E7</f>
        <v>0</v>
      </c>
      <c r="W7" s="296"/>
      <c r="X7" s="296"/>
      <c r="Y7" s="296"/>
      <c r="Z7" s="57"/>
      <c r="AA7" s="57"/>
      <c r="AB7" s="57"/>
      <c r="AC7" s="304"/>
      <c r="AD7" s="304"/>
      <c r="AE7" s="304"/>
      <c r="AF7" s="304"/>
      <c r="AG7" s="304"/>
      <c r="AH7" s="57"/>
    </row>
    <row r="8" spans="1:977" s="161" customFormat="1" ht="21" customHeight="1">
      <c r="U8" s="164"/>
      <c r="V8" s="245" t="s">
        <v>1970</v>
      </c>
      <c r="W8" s="165"/>
      <c r="Y8" s="165"/>
      <c r="AG8" s="166"/>
      <c r="AH8" s="167"/>
      <c r="AI8" s="167"/>
      <c r="AJ8" s="167"/>
      <c r="AK8" s="167"/>
    </row>
    <row r="9" spans="1:977" s="161" customFormat="1" ht="23.25" customHeight="1">
      <c r="U9" s="164"/>
      <c r="V9" s="296" t="str">
        <f>BS!E9</f>
        <v>4200184450007</v>
      </c>
      <c r="W9" s="296"/>
      <c r="X9" s="296"/>
      <c r="Y9" s="296"/>
      <c r="AG9" s="166"/>
      <c r="AH9" s="167"/>
      <c r="AI9" s="167"/>
      <c r="AJ9" s="167"/>
      <c r="AK9" s="167"/>
    </row>
    <row r="10" spans="1:977" s="161" customFormat="1" ht="21.75" customHeight="1">
      <c r="U10" s="164"/>
      <c r="V10" s="245" t="s">
        <v>1965</v>
      </c>
      <c r="W10" s="165"/>
      <c r="Y10" s="165"/>
      <c r="AG10" s="166"/>
      <c r="AH10" s="167"/>
      <c r="AI10" s="167"/>
      <c r="AJ10" s="167"/>
      <c r="AK10" s="167"/>
    </row>
    <row r="11" spans="1:977" s="161" customFormat="1" ht="21.75" customHeight="1">
      <c r="U11" s="164"/>
      <c r="V11" s="297"/>
      <c r="W11" s="297"/>
      <c r="X11" s="297"/>
      <c r="Y11" s="297"/>
      <c r="AG11" s="166"/>
      <c r="AH11" s="167"/>
      <c r="AI11" s="167"/>
      <c r="AJ11" s="167"/>
      <c r="AK11" s="167"/>
    </row>
    <row r="12" spans="1:977" ht="25.5">
      <c r="U12" s="305" t="s">
        <v>2484</v>
      </c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</row>
    <row r="13" spans="1:977" ht="22.5">
      <c r="U13" s="303" t="s">
        <v>2590</v>
      </c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</row>
    <row r="14" spans="1:977" ht="22.5"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</row>
    <row r="15" spans="1:977" s="66" customFormat="1" ht="39" customHeight="1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306" t="s">
        <v>2485</v>
      </c>
      <c r="V15" s="306"/>
      <c r="W15" s="307" t="s">
        <v>1976</v>
      </c>
      <c r="X15" s="306" t="s">
        <v>2486</v>
      </c>
      <c r="Y15" s="306"/>
      <c r="Z15" s="306"/>
      <c r="AA15" s="306"/>
      <c r="AB15" s="306"/>
      <c r="AC15" s="306"/>
      <c r="AD15" s="308" t="s">
        <v>2487</v>
      </c>
      <c r="AE15" s="308" t="s">
        <v>2488</v>
      </c>
      <c r="AF15" s="308" t="s">
        <v>2489</v>
      </c>
      <c r="AG15" s="308" t="s">
        <v>2490</v>
      </c>
      <c r="AH15" s="64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65"/>
      <c r="CS15" s="65"/>
      <c r="CT15" s="65"/>
      <c r="CU15" s="65"/>
      <c r="CV15" s="65"/>
      <c r="CW15" s="65"/>
      <c r="CX15" s="65"/>
      <c r="CY15" s="65"/>
      <c r="CZ15" s="65"/>
      <c r="DA15" s="65"/>
      <c r="DB15" s="65"/>
      <c r="DC15" s="65"/>
      <c r="DD15" s="65"/>
      <c r="DE15" s="65"/>
      <c r="DF15" s="65"/>
      <c r="DG15" s="65"/>
      <c r="DH15" s="65"/>
      <c r="DI15" s="65"/>
      <c r="DJ15" s="65"/>
      <c r="DK15" s="65"/>
      <c r="DL15" s="65"/>
      <c r="DM15" s="65"/>
      <c r="DN15" s="65"/>
      <c r="DO15" s="65"/>
      <c r="DP15" s="65"/>
      <c r="DQ15" s="65"/>
      <c r="DR15" s="65"/>
      <c r="DS15" s="65"/>
      <c r="DT15" s="65"/>
      <c r="DU15" s="65"/>
      <c r="DV15" s="65"/>
      <c r="DW15" s="65"/>
      <c r="DX15" s="65"/>
      <c r="DY15" s="65"/>
      <c r="DZ15" s="65"/>
      <c r="EA15" s="65"/>
      <c r="EB15" s="65"/>
      <c r="EC15" s="65"/>
      <c r="ED15" s="65"/>
      <c r="EE15" s="65"/>
      <c r="EF15" s="65"/>
      <c r="EG15" s="65"/>
      <c r="EH15" s="65"/>
      <c r="EI15" s="65"/>
      <c r="EJ15" s="65"/>
      <c r="EK15" s="65"/>
      <c r="EL15" s="65"/>
      <c r="EM15" s="65"/>
      <c r="EN15" s="65"/>
      <c r="EO15" s="65"/>
      <c r="EP15" s="65"/>
      <c r="EQ15" s="65"/>
      <c r="ER15" s="65"/>
      <c r="ES15" s="65"/>
      <c r="ET15" s="65"/>
      <c r="EU15" s="65"/>
      <c r="EV15" s="65"/>
      <c r="EW15" s="65"/>
      <c r="EX15" s="65"/>
      <c r="EY15" s="65"/>
      <c r="EZ15" s="65"/>
      <c r="FA15" s="65"/>
      <c r="FB15" s="65"/>
      <c r="FC15" s="65"/>
      <c r="FD15" s="65"/>
      <c r="FE15" s="65"/>
      <c r="FF15" s="65"/>
      <c r="FG15" s="65"/>
      <c r="FH15" s="65"/>
      <c r="FI15" s="65"/>
      <c r="FJ15" s="65"/>
      <c r="FK15" s="65"/>
      <c r="FL15" s="65"/>
      <c r="FM15" s="65"/>
      <c r="FN15" s="65"/>
      <c r="FO15" s="65"/>
      <c r="FP15" s="65"/>
      <c r="FQ15" s="65"/>
      <c r="FR15" s="65"/>
      <c r="FS15" s="65"/>
      <c r="FT15" s="65"/>
      <c r="FU15" s="65"/>
      <c r="FV15" s="65"/>
      <c r="FW15" s="65"/>
      <c r="FX15" s="65"/>
      <c r="FY15" s="65"/>
      <c r="FZ15" s="65"/>
      <c r="GA15" s="65"/>
      <c r="GB15" s="65"/>
      <c r="GC15" s="65"/>
      <c r="GD15" s="65"/>
      <c r="GE15" s="65"/>
      <c r="GF15" s="65"/>
      <c r="GG15" s="65"/>
      <c r="GH15" s="65"/>
      <c r="GI15" s="65"/>
      <c r="GJ15" s="65"/>
      <c r="GK15" s="65"/>
      <c r="GL15" s="65"/>
      <c r="GM15" s="65"/>
      <c r="GN15" s="65"/>
      <c r="GO15" s="65"/>
      <c r="GP15" s="65"/>
      <c r="GQ15" s="65"/>
      <c r="GR15" s="65"/>
      <c r="GS15" s="65"/>
      <c r="GT15" s="65"/>
      <c r="GU15" s="65"/>
      <c r="GV15" s="65"/>
      <c r="GW15" s="65"/>
      <c r="GX15" s="65"/>
      <c r="GY15" s="65"/>
      <c r="GZ15" s="65"/>
      <c r="HA15" s="65"/>
      <c r="HB15" s="65"/>
      <c r="HC15" s="65"/>
      <c r="HD15" s="65"/>
      <c r="HE15" s="65"/>
      <c r="HF15" s="65"/>
      <c r="HG15" s="65"/>
      <c r="HH15" s="65"/>
      <c r="HI15" s="65"/>
      <c r="HJ15" s="65"/>
      <c r="HK15" s="65"/>
      <c r="HL15" s="65"/>
      <c r="HM15" s="65"/>
      <c r="HN15" s="65"/>
      <c r="HO15" s="65"/>
      <c r="HP15" s="65"/>
      <c r="HQ15" s="65"/>
      <c r="HR15" s="65"/>
      <c r="HS15" s="65"/>
      <c r="HT15" s="65"/>
      <c r="HU15" s="65"/>
      <c r="HV15" s="65"/>
      <c r="HW15" s="65"/>
      <c r="HX15" s="65"/>
      <c r="HY15" s="65"/>
      <c r="HZ15" s="65"/>
      <c r="IA15" s="65"/>
      <c r="IB15" s="65"/>
      <c r="IC15" s="65"/>
      <c r="ID15" s="65"/>
      <c r="IE15" s="65"/>
      <c r="IF15" s="65"/>
      <c r="IG15" s="65"/>
      <c r="IH15" s="65"/>
      <c r="II15" s="65"/>
      <c r="IJ15" s="65"/>
      <c r="IK15" s="65"/>
      <c r="IL15" s="65"/>
      <c r="IM15" s="65"/>
      <c r="IN15" s="65"/>
      <c r="IO15" s="65"/>
      <c r="IP15" s="65"/>
      <c r="IQ15" s="65"/>
      <c r="IR15" s="65"/>
      <c r="IS15" s="65"/>
      <c r="IT15" s="65"/>
      <c r="IU15" s="65"/>
      <c r="IV15" s="65"/>
      <c r="IW15" s="65"/>
      <c r="IX15" s="65"/>
      <c r="IY15" s="65"/>
      <c r="IZ15" s="65"/>
      <c r="JA15" s="65"/>
      <c r="JB15" s="65"/>
      <c r="JC15" s="65"/>
      <c r="JD15" s="65"/>
      <c r="JE15" s="65"/>
      <c r="JF15" s="65"/>
      <c r="JG15" s="65"/>
      <c r="JH15" s="65"/>
      <c r="JI15" s="65"/>
      <c r="JJ15" s="65"/>
      <c r="JK15" s="65"/>
      <c r="JL15" s="65"/>
      <c r="JM15" s="65"/>
      <c r="JN15" s="65"/>
      <c r="JO15" s="65"/>
      <c r="JP15" s="65"/>
      <c r="JQ15" s="65"/>
      <c r="JR15" s="65"/>
      <c r="JS15" s="65"/>
      <c r="JT15" s="65"/>
      <c r="JU15" s="65"/>
      <c r="JV15" s="65"/>
      <c r="JW15" s="65"/>
      <c r="JX15" s="65"/>
      <c r="JY15" s="65"/>
      <c r="JZ15" s="65"/>
      <c r="KA15" s="65"/>
      <c r="KB15" s="65"/>
      <c r="KC15" s="65"/>
      <c r="KD15" s="65"/>
      <c r="KE15" s="65"/>
      <c r="KF15" s="65"/>
      <c r="KG15" s="65"/>
      <c r="KH15" s="65"/>
      <c r="KI15" s="65"/>
      <c r="KJ15" s="65"/>
      <c r="KK15" s="65"/>
      <c r="KL15" s="65"/>
      <c r="KM15" s="65"/>
      <c r="KN15" s="65"/>
      <c r="KO15" s="65"/>
      <c r="KP15" s="65"/>
      <c r="KQ15" s="65"/>
      <c r="KR15" s="65"/>
      <c r="KS15" s="65"/>
      <c r="KT15" s="65"/>
      <c r="KU15" s="65"/>
      <c r="KV15" s="65"/>
      <c r="KW15" s="65"/>
      <c r="KX15" s="65"/>
      <c r="KY15" s="65"/>
      <c r="KZ15" s="65"/>
      <c r="LA15" s="65"/>
      <c r="LB15" s="65"/>
      <c r="LC15" s="65"/>
      <c r="LD15" s="65"/>
      <c r="LE15" s="65"/>
      <c r="LF15" s="65"/>
      <c r="LG15" s="65"/>
      <c r="LH15" s="65"/>
      <c r="LI15" s="65"/>
      <c r="LJ15" s="65"/>
      <c r="LK15" s="65"/>
      <c r="LL15" s="65"/>
      <c r="LM15" s="65"/>
      <c r="LN15" s="65"/>
      <c r="LO15" s="65"/>
      <c r="LP15" s="65"/>
      <c r="LQ15" s="65"/>
      <c r="LR15" s="65"/>
      <c r="LS15" s="65"/>
      <c r="LT15" s="65"/>
      <c r="LU15" s="65"/>
      <c r="LV15" s="65"/>
      <c r="LW15" s="65"/>
      <c r="LX15" s="65"/>
      <c r="LY15" s="65"/>
      <c r="LZ15" s="65"/>
      <c r="MA15" s="65"/>
      <c r="MB15" s="65"/>
      <c r="MC15" s="65"/>
      <c r="MD15" s="65"/>
      <c r="ME15" s="65"/>
      <c r="MF15" s="65"/>
      <c r="MG15" s="65"/>
      <c r="MH15" s="65"/>
      <c r="MI15" s="65"/>
      <c r="MJ15" s="65"/>
      <c r="MK15" s="65"/>
      <c r="ML15" s="65"/>
      <c r="MM15" s="65"/>
      <c r="MN15" s="65"/>
      <c r="MO15" s="65"/>
      <c r="MP15" s="65"/>
      <c r="MQ15" s="65"/>
      <c r="MR15" s="65"/>
      <c r="MS15" s="65"/>
      <c r="MT15" s="65"/>
      <c r="MU15" s="65"/>
      <c r="MV15" s="65"/>
      <c r="MW15" s="65"/>
      <c r="MX15" s="65"/>
      <c r="MY15" s="65"/>
      <c r="MZ15" s="65"/>
      <c r="NA15" s="65"/>
      <c r="NB15" s="65"/>
      <c r="NC15" s="65"/>
      <c r="ND15" s="65"/>
      <c r="NE15" s="65"/>
      <c r="NF15" s="65"/>
      <c r="NG15" s="65"/>
      <c r="NH15" s="65"/>
      <c r="NI15" s="65"/>
      <c r="NJ15" s="65"/>
      <c r="NK15" s="65"/>
      <c r="NL15" s="65"/>
      <c r="NM15" s="65"/>
      <c r="NN15" s="65"/>
      <c r="NO15" s="65"/>
      <c r="NP15" s="65"/>
      <c r="NQ15" s="65"/>
      <c r="NR15" s="65"/>
      <c r="NS15" s="65"/>
      <c r="NT15" s="65"/>
      <c r="NU15" s="65"/>
      <c r="NV15" s="65"/>
      <c r="NW15" s="65"/>
      <c r="NX15" s="65"/>
      <c r="NY15" s="65"/>
      <c r="NZ15" s="65"/>
      <c r="OA15" s="65"/>
      <c r="OB15" s="65"/>
      <c r="OC15" s="65"/>
      <c r="OD15" s="65"/>
      <c r="OE15" s="65"/>
      <c r="OF15" s="65"/>
      <c r="OG15" s="65"/>
      <c r="OH15" s="65"/>
      <c r="OI15" s="65"/>
      <c r="OJ15" s="65"/>
      <c r="OK15" s="65"/>
      <c r="OL15" s="65"/>
      <c r="OM15" s="65"/>
      <c r="ON15" s="65"/>
      <c r="OO15" s="65"/>
      <c r="OP15" s="65"/>
      <c r="OQ15" s="65"/>
      <c r="OR15" s="65"/>
      <c r="OS15" s="65"/>
      <c r="OT15" s="65"/>
      <c r="OU15" s="65"/>
      <c r="OV15" s="65"/>
      <c r="OW15" s="65"/>
      <c r="OX15" s="65"/>
      <c r="OY15" s="65"/>
      <c r="OZ15" s="65"/>
      <c r="PA15" s="65"/>
      <c r="PB15" s="65"/>
      <c r="PC15" s="65"/>
      <c r="PD15" s="65"/>
      <c r="PE15" s="65"/>
      <c r="PF15" s="65"/>
      <c r="PG15" s="65"/>
      <c r="PH15" s="65"/>
      <c r="PI15" s="65"/>
      <c r="PJ15" s="65"/>
      <c r="PK15" s="65"/>
      <c r="PL15" s="65"/>
      <c r="PM15" s="65"/>
      <c r="PN15" s="65"/>
      <c r="PO15" s="65"/>
      <c r="PP15" s="65"/>
      <c r="PQ15" s="65"/>
      <c r="PR15" s="65"/>
      <c r="PS15" s="65"/>
      <c r="PT15" s="65"/>
      <c r="PU15" s="65"/>
      <c r="PV15" s="65"/>
      <c r="PW15" s="65"/>
      <c r="PX15" s="65"/>
      <c r="PY15" s="65"/>
      <c r="PZ15" s="65"/>
      <c r="QA15" s="65"/>
      <c r="QB15" s="65"/>
      <c r="QC15" s="65"/>
      <c r="QD15" s="65"/>
      <c r="QE15" s="65"/>
      <c r="QF15" s="65"/>
      <c r="QG15" s="65"/>
      <c r="QH15" s="65"/>
      <c r="QI15" s="65"/>
      <c r="QJ15" s="65"/>
      <c r="QK15" s="65"/>
      <c r="QL15" s="65"/>
      <c r="QM15" s="65"/>
      <c r="QN15" s="65"/>
      <c r="QO15" s="65"/>
      <c r="QP15" s="65"/>
      <c r="QQ15" s="65"/>
      <c r="QR15" s="65"/>
      <c r="QS15" s="65"/>
      <c r="QT15" s="65"/>
      <c r="QU15" s="65"/>
      <c r="QV15" s="65"/>
      <c r="QW15" s="65"/>
      <c r="QX15" s="65"/>
      <c r="QY15" s="65"/>
      <c r="QZ15" s="65"/>
      <c r="RA15" s="65"/>
      <c r="RB15" s="65"/>
      <c r="RC15" s="65"/>
      <c r="RD15" s="65"/>
      <c r="RE15" s="65"/>
      <c r="RF15" s="65"/>
      <c r="RG15" s="65"/>
      <c r="RH15" s="65"/>
      <c r="RI15" s="65"/>
      <c r="RJ15" s="65"/>
      <c r="RK15" s="65"/>
      <c r="RL15" s="65"/>
      <c r="RM15" s="65"/>
      <c r="RN15" s="65"/>
      <c r="RO15" s="65"/>
      <c r="RP15" s="65"/>
      <c r="RQ15" s="65"/>
      <c r="RR15" s="65"/>
      <c r="RS15" s="65"/>
      <c r="RT15" s="65"/>
      <c r="RU15" s="65"/>
      <c r="RV15" s="65"/>
      <c r="RW15" s="65"/>
      <c r="RX15" s="65"/>
      <c r="RY15" s="65"/>
      <c r="RZ15" s="65"/>
      <c r="SA15" s="65"/>
      <c r="SB15" s="65"/>
      <c r="SC15" s="65"/>
      <c r="SD15" s="65"/>
      <c r="SE15" s="65"/>
      <c r="SF15" s="65"/>
      <c r="SG15" s="65"/>
      <c r="SH15" s="65"/>
      <c r="SI15" s="65"/>
      <c r="SJ15" s="65"/>
      <c r="SK15" s="65"/>
      <c r="SL15" s="65"/>
      <c r="SM15" s="65"/>
      <c r="SN15" s="65"/>
      <c r="SO15" s="65"/>
      <c r="SP15" s="65"/>
      <c r="SQ15" s="65"/>
      <c r="SR15" s="65"/>
      <c r="SS15" s="65"/>
      <c r="ST15" s="65"/>
      <c r="SU15" s="65"/>
      <c r="SV15" s="65"/>
      <c r="SW15" s="65"/>
      <c r="SX15" s="65"/>
      <c r="SY15" s="65"/>
      <c r="SZ15" s="65"/>
      <c r="TA15" s="65"/>
      <c r="TB15" s="65"/>
      <c r="TC15" s="65"/>
      <c r="TD15" s="65"/>
      <c r="TE15" s="65"/>
      <c r="TF15" s="65"/>
      <c r="TG15" s="65"/>
      <c r="TH15" s="65"/>
      <c r="TI15" s="65"/>
      <c r="TJ15" s="65"/>
      <c r="TK15" s="65"/>
      <c r="TL15" s="65"/>
      <c r="TM15" s="65"/>
      <c r="TN15" s="65"/>
      <c r="TO15" s="65"/>
      <c r="TP15" s="65"/>
      <c r="TQ15" s="65"/>
      <c r="TR15" s="65"/>
      <c r="TS15" s="65"/>
      <c r="TT15" s="65"/>
      <c r="TU15" s="65"/>
      <c r="TV15" s="65"/>
      <c r="TW15" s="65"/>
      <c r="TX15" s="65"/>
      <c r="TY15" s="65"/>
      <c r="TZ15" s="65"/>
      <c r="UA15" s="65"/>
      <c r="UB15" s="65"/>
      <c r="UC15" s="65"/>
      <c r="UD15" s="65"/>
      <c r="UE15" s="65"/>
      <c r="UF15" s="65"/>
      <c r="UG15" s="65"/>
      <c r="UH15" s="65"/>
      <c r="UI15" s="65"/>
      <c r="UJ15" s="65"/>
      <c r="UK15" s="65"/>
      <c r="UL15" s="65"/>
      <c r="UM15" s="65"/>
      <c r="UN15" s="65"/>
      <c r="UO15" s="65"/>
      <c r="UP15" s="65"/>
      <c r="UQ15" s="65"/>
      <c r="UR15" s="65"/>
      <c r="US15" s="65"/>
      <c r="UT15" s="65"/>
      <c r="UU15" s="65"/>
      <c r="UV15" s="65"/>
      <c r="UW15" s="65"/>
      <c r="UX15" s="65"/>
      <c r="UY15" s="65"/>
      <c r="UZ15" s="65"/>
      <c r="VA15" s="65"/>
      <c r="VB15" s="65"/>
      <c r="VC15" s="65"/>
      <c r="VD15" s="65"/>
      <c r="VE15" s="65"/>
      <c r="VF15" s="65"/>
      <c r="VG15" s="65"/>
      <c r="VH15" s="65"/>
      <c r="VI15" s="65"/>
      <c r="VJ15" s="65"/>
      <c r="VK15" s="65"/>
      <c r="VL15" s="65"/>
      <c r="VM15" s="65"/>
      <c r="VN15" s="65"/>
      <c r="VO15" s="65"/>
      <c r="VP15" s="65"/>
      <c r="VQ15" s="65"/>
      <c r="VR15" s="65"/>
      <c r="VS15" s="65"/>
      <c r="VT15" s="65"/>
      <c r="VU15" s="65"/>
      <c r="VV15" s="65"/>
      <c r="VW15" s="65"/>
      <c r="VX15" s="65"/>
      <c r="VY15" s="65"/>
      <c r="VZ15" s="65"/>
      <c r="WA15" s="65"/>
      <c r="WB15" s="65"/>
      <c r="WC15" s="65"/>
      <c r="WD15" s="65"/>
      <c r="WE15" s="65"/>
      <c r="WF15" s="65"/>
      <c r="WG15" s="65"/>
      <c r="WH15" s="65"/>
      <c r="WI15" s="65"/>
      <c r="WJ15" s="65"/>
      <c r="WK15" s="65"/>
      <c r="WL15" s="65"/>
      <c r="WM15" s="65"/>
      <c r="WN15" s="65"/>
      <c r="WO15" s="65"/>
      <c r="WP15" s="65"/>
      <c r="WQ15" s="65"/>
      <c r="WR15" s="65"/>
      <c r="WS15" s="65"/>
      <c r="WT15" s="65"/>
      <c r="WU15" s="65"/>
      <c r="WV15" s="65"/>
      <c r="WW15" s="65"/>
      <c r="WX15" s="65"/>
      <c r="WY15" s="65"/>
      <c r="WZ15" s="65"/>
      <c r="XA15" s="65"/>
      <c r="XB15" s="65"/>
      <c r="XC15" s="65"/>
      <c r="XD15" s="65"/>
      <c r="XE15" s="65"/>
      <c r="XF15" s="65"/>
      <c r="XG15" s="65"/>
      <c r="XH15" s="65"/>
      <c r="XI15" s="65"/>
      <c r="XJ15" s="65"/>
      <c r="XK15" s="65"/>
      <c r="XL15" s="65"/>
      <c r="XM15" s="65"/>
      <c r="XN15" s="65"/>
      <c r="XO15" s="65"/>
      <c r="XP15" s="65"/>
      <c r="XQ15" s="65"/>
      <c r="XR15" s="65"/>
      <c r="XS15" s="65"/>
      <c r="XT15" s="65"/>
      <c r="XU15" s="65"/>
      <c r="XV15" s="65"/>
      <c r="XW15" s="65"/>
      <c r="XX15" s="65"/>
      <c r="XY15" s="65"/>
      <c r="XZ15" s="65"/>
      <c r="YA15" s="65"/>
      <c r="YB15" s="65"/>
      <c r="YC15" s="65"/>
      <c r="YD15" s="65"/>
      <c r="YE15" s="65"/>
      <c r="YF15" s="65"/>
      <c r="YG15" s="65"/>
      <c r="YH15" s="65"/>
      <c r="YI15" s="65"/>
      <c r="YJ15" s="65"/>
      <c r="YK15" s="65"/>
      <c r="YL15" s="65"/>
      <c r="YM15" s="65"/>
      <c r="YN15" s="65"/>
      <c r="YO15" s="65"/>
      <c r="YP15" s="65"/>
      <c r="YQ15" s="65"/>
      <c r="YR15" s="65"/>
      <c r="YS15" s="65"/>
      <c r="YT15" s="65"/>
      <c r="YU15" s="65"/>
      <c r="YV15" s="65"/>
      <c r="YW15" s="65"/>
      <c r="YX15" s="65"/>
      <c r="YY15" s="65"/>
      <c r="YZ15" s="65"/>
      <c r="ZA15" s="65"/>
      <c r="ZB15" s="65"/>
      <c r="ZC15" s="65"/>
      <c r="ZD15" s="65"/>
      <c r="ZE15" s="65"/>
      <c r="ZF15" s="65"/>
      <c r="ZG15" s="65"/>
      <c r="ZH15" s="65"/>
      <c r="ZI15" s="65"/>
      <c r="ZJ15" s="65"/>
      <c r="ZK15" s="65"/>
      <c r="ZL15" s="65"/>
      <c r="ZM15" s="65"/>
      <c r="ZN15" s="65"/>
      <c r="ZO15" s="65"/>
      <c r="ZP15" s="65"/>
      <c r="ZQ15" s="65"/>
      <c r="ZR15" s="65"/>
      <c r="ZS15" s="65"/>
      <c r="ZT15" s="65"/>
      <c r="ZU15" s="65"/>
      <c r="ZV15" s="65"/>
      <c r="ZW15" s="65"/>
      <c r="ZX15" s="65"/>
      <c r="ZY15" s="65"/>
      <c r="ZZ15" s="65"/>
      <c r="AAA15" s="65"/>
      <c r="AAB15" s="65"/>
      <c r="AAC15" s="65"/>
      <c r="AAD15" s="65"/>
      <c r="AAE15" s="65"/>
      <c r="AAF15" s="65"/>
      <c r="AAG15" s="65"/>
      <c r="AAH15" s="65"/>
      <c r="AAI15" s="65"/>
      <c r="AAJ15" s="65"/>
      <c r="AAK15" s="65"/>
      <c r="AAL15" s="65"/>
      <c r="AAM15" s="65"/>
      <c r="AAN15" s="65"/>
      <c r="AAO15" s="65"/>
      <c r="AAP15" s="65"/>
      <c r="AAQ15" s="65"/>
      <c r="AAR15" s="65"/>
      <c r="AAS15" s="65"/>
      <c r="AAT15" s="65"/>
      <c r="AAU15" s="65"/>
      <c r="AAV15" s="65"/>
      <c r="AAW15" s="65"/>
      <c r="AAX15" s="65"/>
      <c r="AAY15" s="65"/>
      <c r="AAZ15" s="65"/>
      <c r="ABA15" s="65"/>
      <c r="ABB15" s="65"/>
      <c r="ABC15" s="65"/>
      <c r="ABD15" s="65"/>
      <c r="ABE15" s="65"/>
      <c r="ABF15" s="65"/>
      <c r="ABG15" s="65"/>
      <c r="ABH15" s="65"/>
      <c r="ABI15" s="65"/>
      <c r="ABJ15" s="65"/>
      <c r="ABK15" s="65"/>
      <c r="ABL15" s="65"/>
      <c r="ABM15" s="65"/>
      <c r="ABN15" s="65"/>
      <c r="ABO15" s="65"/>
      <c r="ABP15" s="65"/>
      <c r="ABQ15" s="65"/>
      <c r="ABR15" s="65"/>
      <c r="ABS15" s="65"/>
      <c r="ABT15" s="65"/>
      <c r="ABU15" s="65"/>
      <c r="ABV15" s="65"/>
      <c r="ABW15" s="65"/>
      <c r="ABX15" s="65"/>
      <c r="ABY15" s="65"/>
      <c r="ABZ15" s="65"/>
      <c r="ACA15" s="65"/>
      <c r="ACB15" s="65"/>
      <c r="ACC15" s="65"/>
      <c r="ACD15" s="65"/>
      <c r="ACE15" s="65"/>
      <c r="ACF15" s="65"/>
      <c r="ACG15" s="65"/>
      <c r="ACH15" s="65"/>
      <c r="ACI15" s="65"/>
      <c r="ACJ15" s="65"/>
      <c r="ACK15" s="65"/>
      <c r="ACL15" s="65"/>
      <c r="ACM15" s="65"/>
      <c r="ACN15" s="65"/>
      <c r="ACO15" s="65"/>
      <c r="ACP15" s="65"/>
      <c r="ACQ15" s="65"/>
      <c r="ACR15" s="65"/>
      <c r="ACS15" s="65"/>
      <c r="ACT15" s="65"/>
      <c r="ACU15" s="65"/>
      <c r="ACV15" s="65"/>
      <c r="ACW15" s="65"/>
      <c r="ACX15" s="65"/>
      <c r="ACY15" s="65"/>
      <c r="ACZ15" s="65"/>
      <c r="ADA15" s="65"/>
      <c r="ADB15" s="65"/>
      <c r="ADC15" s="65"/>
      <c r="ADD15" s="65"/>
      <c r="ADE15" s="65"/>
      <c r="ADF15" s="65"/>
      <c r="ADG15" s="65"/>
      <c r="ADH15" s="65"/>
      <c r="ADI15" s="65"/>
      <c r="ADJ15" s="65"/>
      <c r="ADK15" s="65"/>
      <c r="ADL15" s="65"/>
      <c r="ADM15" s="65"/>
      <c r="ADN15" s="65"/>
      <c r="ADO15" s="65"/>
      <c r="ADP15" s="65"/>
      <c r="ADQ15" s="65"/>
      <c r="ADR15" s="65"/>
      <c r="ADS15" s="65"/>
      <c r="ADT15" s="65"/>
      <c r="ADU15" s="65"/>
      <c r="ADV15" s="65"/>
      <c r="ADW15" s="65"/>
      <c r="ADX15" s="65"/>
      <c r="ADY15" s="65"/>
      <c r="ADZ15" s="65"/>
      <c r="AEA15" s="65"/>
      <c r="AEB15" s="65"/>
      <c r="AEC15" s="65"/>
      <c r="AED15" s="65"/>
      <c r="AEE15" s="65"/>
      <c r="AEF15" s="65"/>
      <c r="AEG15" s="65"/>
      <c r="AEH15" s="65"/>
      <c r="AEI15" s="65"/>
      <c r="AEJ15" s="65"/>
      <c r="AEK15" s="65"/>
      <c r="AEL15" s="65"/>
      <c r="AEM15" s="65"/>
      <c r="AEN15" s="65"/>
      <c r="AEO15" s="65"/>
      <c r="AEP15" s="65"/>
      <c r="AEQ15" s="65"/>
      <c r="AER15" s="65"/>
      <c r="AES15" s="65"/>
      <c r="AET15" s="65"/>
      <c r="AEU15" s="65"/>
      <c r="AEV15" s="65"/>
      <c r="AEW15" s="65"/>
      <c r="AEX15" s="65"/>
      <c r="AEY15" s="65"/>
      <c r="AEZ15" s="65"/>
      <c r="AFA15" s="65"/>
      <c r="AFB15" s="65"/>
      <c r="AFC15" s="65"/>
      <c r="AFD15" s="65"/>
      <c r="AFE15" s="65"/>
      <c r="AFF15" s="65"/>
      <c r="AFG15" s="65"/>
      <c r="AFH15" s="65"/>
      <c r="AFI15" s="65"/>
      <c r="AFJ15" s="65"/>
      <c r="AFK15" s="65"/>
      <c r="AFL15" s="65"/>
      <c r="AFM15" s="65"/>
      <c r="AFN15" s="65"/>
      <c r="AFO15" s="65"/>
      <c r="AFP15" s="65"/>
      <c r="AFQ15" s="65"/>
      <c r="AFR15" s="65"/>
      <c r="AFS15" s="65"/>
      <c r="AFT15" s="65"/>
      <c r="AFU15" s="65"/>
      <c r="AFV15" s="65"/>
      <c r="AFW15" s="65"/>
      <c r="AFX15" s="65"/>
      <c r="AFY15" s="65"/>
      <c r="AFZ15" s="65"/>
      <c r="AGA15" s="65"/>
      <c r="AGB15" s="65"/>
      <c r="AGC15" s="65"/>
      <c r="AGD15" s="65"/>
      <c r="AGE15" s="65"/>
      <c r="AGF15" s="65"/>
      <c r="AGG15" s="65"/>
      <c r="AGH15" s="65"/>
      <c r="AGI15" s="65"/>
      <c r="AGJ15" s="65"/>
      <c r="AGK15" s="65"/>
      <c r="AGL15" s="65"/>
      <c r="AGM15" s="65"/>
      <c r="AGN15" s="65"/>
      <c r="AGO15" s="65"/>
      <c r="AGP15" s="65"/>
      <c r="AGQ15" s="65"/>
      <c r="AGR15" s="65"/>
      <c r="AGS15" s="65"/>
      <c r="AGT15" s="65"/>
      <c r="AGU15" s="65"/>
      <c r="AGV15" s="65"/>
      <c r="AGW15" s="65"/>
      <c r="AGX15" s="65"/>
      <c r="AGY15" s="65"/>
      <c r="AGZ15" s="65"/>
      <c r="AHA15" s="65"/>
      <c r="AHB15" s="65"/>
      <c r="AHC15" s="65"/>
      <c r="AHD15" s="65"/>
      <c r="AHE15" s="65"/>
      <c r="AHF15" s="65"/>
      <c r="AHG15" s="65"/>
      <c r="AHH15" s="65"/>
      <c r="AHI15" s="65"/>
      <c r="AHJ15" s="65"/>
      <c r="AHK15" s="65"/>
      <c r="AHL15" s="65"/>
      <c r="AHM15" s="65"/>
      <c r="AHN15" s="65"/>
      <c r="AHO15" s="65"/>
      <c r="AHP15" s="65"/>
      <c r="AHQ15" s="65"/>
      <c r="AHR15" s="65"/>
      <c r="AHS15" s="65"/>
      <c r="AHT15" s="65"/>
      <c r="AHU15" s="65"/>
      <c r="AHV15" s="65"/>
      <c r="AHW15" s="65"/>
      <c r="AHX15" s="65"/>
      <c r="AHY15" s="65"/>
      <c r="AHZ15" s="65"/>
      <c r="AIA15" s="65"/>
      <c r="AIB15" s="65"/>
      <c r="AIC15" s="65"/>
      <c r="AID15" s="65"/>
      <c r="AIE15" s="65"/>
      <c r="AIF15" s="65"/>
      <c r="AIG15" s="65"/>
      <c r="AIH15" s="65"/>
      <c r="AII15" s="65"/>
      <c r="AIJ15" s="65"/>
      <c r="AIK15" s="65"/>
      <c r="AIL15" s="65"/>
      <c r="AIM15" s="65"/>
      <c r="AIN15" s="65"/>
      <c r="AIO15" s="65"/>
      <c r="AIP15" s="65"/>
      <c r="AIQ15" s="65"/>
      <c r="AIR15" s="65"/>
      <c r="AIS15" s="65"/>
      <c r="AIT15" s="65"/>
      <c r="AIU15" s="65"/>
      <c r="AIV15" s="65"/>
      <c r="AIW15" s="65"/>
      <c r="AIX15" s="65"/>
      <c r="AIY15" s="65"/>
      <c r="AIZ15" s="65"/>
      <c r="AJA15" s="65"/>
      <c r="AJB15" s="65"/>
      <c r="AJC15" s="65"/>
      <c r="AJD15" s="65"/>
      <c r="AJE15" s="65"/>
      <c r="AJF15" s="65"/>
      <c r="AJG15" s="65"/>
      <c r="AJH15" s="65"/>
      <c r="AJI15" s="65"/>
      <c r="AJJ15" s="65"/>
      <c r="AJK15" s="65"/>
      <c r="AJL15" s="65"/>
      <c r="AJM15" s="65"/>
      <c r="AJN15" s="65"/>
      <c r="AJO15" s="65"/>
      <c r="AJP15" s="65"/>
      <c r="AJQ15" s="65"/>
      <c r="AJR15" s="65"/>
      <c r="AJS15" s="65"/>
      <c r="AJT15" s="65"/>
      <c r="AJU15" s="65"/>
      <c r="AJV15" s="65"/>
      <c r="AJW15" s="65"/>
      <c r="AJX15" s="65"/>
      <c r="AJY15" s="65"/>
      <c r="AJZ15" s="65"/>
      <c r="AKA15" s="65"/>
      <c r="AKB15" s="65"/>
      <c r="AKC15" s="65"/>
      <c r="AKD15" s="65"/>
      <c r="AKE15" s="65"/>
      <c r="AKF15" s="65"/>
      <c r="AKG15" s="65"/>
      <c r="AKH15" s="65"/>
      <c r="AKI15" s="65"/>
      <c r="AKJ15" s="65"/>
      <c r="AKK15" s="65"/>
      <c r="AKL15" s="65"/>
      <c r="AKM15" s="65"/>
      <c r="AKN15" s="65"/>
      <c r="AKO15" s="65"/>
    </row>
    <row r="16" spans="1:977" s="64" customFormat="1" ht="67.5" customHeight="1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306"/>
      <c r="V16" s="306"/>
      <c r="W16" s="307"/>
      <c r="X16" s="117" t="s">
        <v>2100</v>
      </c>
      <c r="Y16" s="308" t="s">
        <v>2105</v>
      </c>
      <c r="Z16" s="306" t="s">
        <v>2491</v>
      </c>
      <c r="AA16" s="308" t="s">
        <v>2492</v>
      </c>
      <c r="AB16" s="308" t="s">
        <v>2493</v>
      </c>
      <c r="AC16" s="308" t="s">
        <v>2494</v>
      </c>
      <c r="AD16" s="308"/>
      <c r="AE16" s="308"/>
      <c r="AF16" s="308"/>
      <c r="AG16" s="308"/>
    </row>
    <row r="17" spans="1:977" s="64" customFormat="1" ht="9" customHeight="1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306"/>
      <c r="V17" s="306"/>
      <c r="W17" s="307"/>
      <c r="X17" s="118" t="s">
        <v>138</v>
      </c>
      <c r="Y17" s="308"/>
      <c r="Z17" s="306"/>
      <c r="AA17" s="308"/>
      <c r="AB17" s="308"/>
      <c r="AC17" s="308"/>
      <c r="AD17" s="308"/>
      <c r="AE17" s="308"/>
      <c r="AF17" s="308"/>
      <c r="AG17" s="308"/>
    </row>
    <row r="18" spans="1:977" s="66" customFormat="1" ht="61.5" customHeigh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306"/>
      <c r="V18" s="306"/>
      <c r="W18" s="307"/>
      <c r="X18" s="119" t="s">
        <v>2495</v>
      </c>
      <c r="Y18" s="308"/>
      <c r="Z18" s="306"/>
      <c r="AA18" s="308"/>
      <c r="AB18" s="308"/>
      <c r="AC18" s="308"/>
      <c r="AD18" s="308"/>
      <c r="AE18" s="308"/>
      <c r="AF18" s="308"/>
      <c r="AG18" s="308"/>
      <c r="AH18" s="64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  <c r="ED18" s="65"/>
      <c r="EE18" s="65"/>
      <c r="EF18" s="65"/>
      <c r="EG18" s="65"/>
      <c r="EH18" s="65"/>
      <c r="EI18" s="65"/>
      <c r="EJ18" s="65"/>
      <c r="EK18" s="65"/>
      <c r="EL18" s="65"/>
      <c r="EM18" s="65"/>
      <c r="EN18" s="65"/>
      <c r="EO18" s="65"/>
      <c r="EP18" s="65"/>
      <c r="EQ18" s="65"/>
      <c r="ER18" s="65"/>
      <c r="ES18" s="65"/>
      <c r="ET18" s="65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  <c r="IM18" s="65"/>
      <c r="IN18" s="65"/>
      <c r="IO18" s="65"/>
      <c r="IP18" s="65"/>
      <c r="IQ18" s="65"/>
      <c r="IR18" s="65"/>
      <c r="IS18" s="65"/>
      <c r="IT18" s="65"/>
      <c r="IU18" s="65"/>
      <c r="IV18" s="65"/>
      <c r="IW18" s="65"/>
      <c r="IX18" s="65"/>
      <c r="IY18" s="65"/>
      <c r="IZ18" s="65"/>
      <c r="JA18" s="65"/>
      <c r="JB18" s="65"/>
      <c r="JC18" s="65"/>
      <c r="JD18" s="65"/>
      <c r="JE18" s="65"/>
      <c r="JF18" s="65"/>
      <c r="JG18" s="65"/>
      <c r="JH18" s="65"/>
      <c r="JI18" s="65"/>
      <c r="JJ18" s="65"/>
      <c r="JK18" s="65"/>
      <c r="JL18" s="65"/>
      <c r="JM18" s="65"/>
      <c r="JN18" s="65"/>
      <c r="JO18" s="65"/>
      <c r="JP18" s="65"/>
      <c r="JQ18" s="65"/>
      <c r="JR18" s="65"/>
      <c r="JS18" s="65"/>
      <c r="JT18" s="65"/>
      <c r="JU18" s="65"/>
      <c r="JV18" s="65"/>
      <c r="JW18" s="65"/>
      <c r="JX18" s="65"/>
      <c r="JY18" s="65"/>
      <c r="JZ18" s="65"/>
      <c r="KA18" s="65"/>
      <c r="KB18" s="65"/>
      <c r="KC18" s="65"/>
      <c r="KD18" s="65"/>
      <c r="KE18" s="65"/>
      <c r="KF18" s="65"/>
      <c r="KG18" s="65"/>
      <c r="KH18" s="65"/>
      <c r="KI18" s="65"/>
      <c r="KJ18" s="65"/>
      <c r="KK18" s="65"/>
      <c r="KL18" s="65"/>
      <c r="KM18" s="65"/>
      <c r="KN18" s="65"/>
      <c r="KO18" s="65"/>
      <c r="KP18" s="65"/>
      <c r="KQ18" s="65"/>
      <c r="KR18" s="65"/>
      <c r="KS18" s="65"/>
      <c r="KT18" s="65"/>
      <c r="KU18" s="65"/>
      <c r="KV18" s="65"/>
      <c r="KW18" s="65"/>
      <c r="KX18" s="65"/>
      <c r="KY18" s="65"/>
      <c r="KZ18" s="65"/>
      <c r="LA18" s="65"/>
      <c r="LB18" s="65"/>
      <c r="LC18" s="65"/>
      <c r="LD18" s="65"/>
      <c r="LE18" s="65"/>
      <c r="LF18" s="65"/>
      <c r="LG18" s="65"/>
      <c r="LH18" s="65"/>
      <c r="LI18" s="65"/>
      <c r="LJ18" s="65"/>
      <c r="LK18" s="65"/>
      <c r="LL18" s="65"/>
      <c r="LM18" s="65"/>
      <c r="LN18" s="65"/>
      <c r="LO18" s="65"/>
      <c r="LP18" s="65"/>
      <c r="LQ18" s="65"/>
      <c r="LR18" s="65"/>
      <c r="LS18" s="65"/>
      <c r="LT18" s="65"/>
      <c r="LU18" s="65"/>
      <c r="LV18" s="65"/>
      <c r="LW18" s="65"/>
      <c r="LX18" s="65"/>
      <c r="LY18" s="65"/>
      <c r="LZ18" s="65"/>
      <c r="MA18" s="65"/>
      <c r="MB18" s="65"/>
      <c r="MC18" s="65"/>
      <c r="MD18" s="65"/>
      <c r="ME18" s="65"/>
      <c r="MF18" s="65"/>
      <c r="MG18" s="65"/>
      <c r="MH18" s="65"/>
      <c r="MI18" s="65"/>
      <c r="MJ18" s="65"/>
      <c r="MK18" s="65"/>
      <c r="ML18" s="65"/>
      <c r="MM18" s="65"/>
      <c r="MN18" s="65"/>
      <c r="MO18" s="65"/>
      <c r="MP18" s="65"/>
      <c r="MQ18" s="65"/>
      <c r="MR18" s="65"/>
      <c r="MS18" s="65"/>
      <c r="MT18" s="65"/>
      <c r="MU18" s="65"/>
      <c r="MV18" s="65"/>
      <c r="MW18" s="65"/>
      <c r="MX18" s="65"/>
      <c r="MY18" s="65"/>
      <c r="MZ18" s="65"/>
      <c r="NA18" s="65"/>
      <c r="NB18" s="65"/>
      <c r="NC18" s="65"/>
      <c r="ND18" s="65"/>
      <c r="NE18" s="65"/>
      <c r="NF18" s="65"/>
      <c r="NG18" s="65"/>
      <c r="NH18" s="65"/>
      <c r="NI18" s="65"/>
      <c r="NJ18" s="65"/>
      <c r="NK18" s="65"/>
      <c r="NL18" s="65"/>
      <c r="NM18" s="65"/>
      <c r="NN18" s="65"/>
      <c r="NO18" s="65"/>
      <c r="NP18" s="65"/>
      <c r="NQ18" s="65"/>
      <c r="NR18" s="65"/>
      <c r="NS18" s="65"/>
      <c r="NT18" s="65"/>
      <c r="NU18" s="65"/>
      <c r="NV18" s="65"/>
      <c r="NW18" s="65"/>
      <c r="NX18" s="65"/>
      <c r="NY18" s="65"/>
      <c r="NZ18" s="65"/>
      <c r="OA18" s="65"/>
      <c r="OB18" s="65"/>
      <c r="OC18" s="65"/>
      <c r="OD18" s="65"/>
      <c r="OE18" s="65"/>
      <c r="OF18" s="65"/>
      <c r="OG18" s="65"/>
      <c r="OH18" s="65"/>
      <c r="OI18" s="65"/>
      <c r="OJ18" s="65"/>
      <c r="OK18" s="65"/>
      <c r="OL18" s="65"/>
      <c r="OM18" s="65"/>
      <c r="ON18" s="65"/>
      <c r="OO18" s="65"/>
      <c r="OP18" s="65"/>
      <c r="OQ18" s="65"/>
      <c r="OR18" s="65"/>
      <c r="OS18" s="65"/>
      <c r="OT18" s="65"/>
      <c r="OU18" s="65"/>
      <c r="OV18" s="65"/>
      <c r="OW18" s="65"/>
      <c r="OX18" s="65"/>
      <c r="OY18" s="65"/>
      <c r="OZ18" s="65"/>
      <c r="PA18" s="65"/>
      <c r="PB18" s="65"/>
      <c r="PC18" s="65"/>
      <c r="PD18" s="65"/>
      <c r="PE18" s="65"/>
      <c r="PF18" s="65"/>
      <c r="PG18" s="65"/>
      <c r="PH18" s="65"/>
      <c r="PI18" s="65"/>
      <c r="PJ18" s="65"/>
      <c r="PK18" s="65"/>
      <c r="PL18" s="65"/>
      <c r="PM18" s="65"/>
      <c r="PN18" s="65"/>
      <c r="PO18" s="65"/>
      <c r="PP18" s="65"/>
      <c r="PQ18" s="65"/>
      <c r="PR18" s="65"/>
      <c r="PS18" s="65"/>
      <c r="PT18" s="65"/>
      <c r="PU18" s="65"/>
      <c r="PV18" s="65"/>
      <c r="PW18" s="65"/>
      <c r="PX18" s="65"/>
      <c r="PY18" s="65"/>
      <c r="PZ18" s="65"/>
      <c r="QA18" s="65"/>
      <c r="QB18" s="65"/>
      <c r="QC18" s="65"/>
      <c r="QD18" s="65"/>
      <c r="QE18" s="65"/>
      <c r="QF18" s="65"/>
      <c r="QG18" s="65"/>
      <c r="QH18" s="65"/>
      <c r="QI18" s="65"/>
      <c r="QJ18" s="65"/>
      <c r="QK18" s="65"/>
      <c r="QL18" s="65"/>
      <c r="QM18" s="65"/>
      <c r="QN18" s="65"/>
      <c r="QO18" s="65"/>
      <c r="QP18" s="65"/>
      <c r="QQ18" s="65"/>
      <c r="QR18" s="65"/>
      <c r="QS18" s="65"/>
      <c r="QT18" s="65"/>
      <c r="QU18" s="65"/>
      <c r="QV18" s="65"/>
      <c r="QW18" s="65"/>
      <c r="QX18" s="65"/>
      <c r="QY18" s="65"/>
      <c r="QZ18" s="65"/>
      <c r="RA18" s="65"/>
      <c r="RB18" s="65"/>
      <c r="RC18" s="65"/>
      <c r="RD18" s="65"/>
      <c r="RE18" s="65"/>
      <c r="RF18" s="65"/>
      <c r="RG18" s="65"/>
      <c r="RH18" s="65"/>
      <c r="RI18" s="65"/>
      <c r="RJ18" s="65"/>
      <c r="RK18" s="65"/>
      <c r="RL18" s="65"/>
      <c r="RM18" s="65"/>
      <c r="RN18" s="65"/>
      <c r="RO18" s="65"/>
      <c r="RP18" s="65"/>
      <c r="RQ18" s="65"/>
      <c r="RR18" s="65"/>
      <c r="RS18" s="65"/>
      <c r="RT18" s="65"/>
      <c r="RU18" s="65"/>
      <c r="RV18" s="65"/>
      <c r="RW18" s="65"/>
      <c r="RX18" s="65"/>
      <c r="RY18" s="65"/>
      <c r="RZ18" s="65"/>
      <c r="SA18" s="65"/>
      <c r="SB18" s="65"/>
      <c r="SC18" s="65"/>
      <c r="SD18" s="65"/>
      <c r="SE18" s="65"/>
      <c r="SF18" s="65"/>
      <c r="SG18" s="65"/>
      <c r="SH18" s="65"/>
      <c r="SI18" s="65"/>
      <c r="SJ18" s="65"/>
      <c r="SK18" s="65"/>
      <c r="SL18" s="65"/>
      <c r="SM18" s="65"/>
      <c r="SN18" s="65"/>
      <c r="SO18" s="65"/>
      <c r="SP18" s="65"/>
      <c r="SQ18" s="65"/>
      <c r="SR18" s="65"/>
      <c r="SS18" s="65"/>
      <c r="ST18" s="65"/>
      <c r="SU18" s="65"/>
      <c r="SV18" s="65"/>
      <c r="SW18" s="65"/>
      <c r="SX18" s="65"/>
      <c r="SY18" s="65"/>
      <c r="SZ18" s="65"/>
      <c r="TA18" s="65"/>
      <c r="TB18" s="65"/>
      <c r="TC18" s="65"/>
      <c r="TD18" s="65"/>
      <c r="TE18" s="65"/>
      <c r="TF18" s="65"/>
      <c r="TG18" s="65"/>
      <c r="TH18" s="65"/>
      <c r="TI18" s="65"/>
      <c r="TJ18" s="65"/>
      <c r="TK18" s="65"/>
      <c r="TL18" s="65"/>
      <c r="TM18" s="65"/>
      <c r="TN18" s="65"/>
      <c r="TO18" s="65"/>
      <c r="TP18" s="65"/>
      <c r="TQ18" s="65"/>
      <c r="TR18" s="65"/>
      <c r="TS18" s="65"/>
      <c r="TT18" s="65"/>
      <c r="TU18" s="65"/>
      <c r="TV18" s="65"/>
      <c r="TW18" s="65"/>
      <c r="TX18" s="65"/>
      <c r="TY18" s="65"/>
      <c r="TZ18" s="65"/>
      <c r="UA18" s="65"/>
      <c r="UB18" s="65"/>
      <c r="UC18" s="65"/>
      <c r="UD18" s="65"/>
      <c r="UE18" s="65"/>
      <c r="UF18" s="65"/>
      <c r="UG18" s="65"/>
      <c r="UH18" s="65"/>
      <c r="UI18" s="65"/>
      <c r="UJ18" s="65"/>
      <c r="UK18" s="65"/>
      <c r="UL18" s="65"/>
      <c r="UM18" s="65"/>
      <c r="UN18" s="65"/>
      <c r="UO18" s="65"/>
      <c r="UP18" s="65"/>
      <c r="UQ18" s="65"/>
      <c r="UR18" s="65"/>
      <c r="US18" s="65"/>
      <c r="UT18" s="65"/>
      <c r="UU18" s="65"/>
      <c r="UV18" s="65"/>
      <c r="UW18" s="65"/>
      <c r="UX18" s="65"/>
      <c r="UY18" s="65"/>
      <c r="UZ18" s="65"/>
      <c r="VA18" s="65"/>
      <c r="VB18" s="65"/>
      <c r="VC18" s="65"/>
      <c r="VD18" s="65"/>
      <c r="VE18" s="65"/>
      <c r="VF18" s="65"/>
      <c r="VG18" s="65"/>
      <c r="VH18" s="65"/>
      <c r="VI18" s="65"/>
      <c r="VJ18" s="65"/>
      <c r="VK18" s="65"/>
      <c r="VL18" s="65"/>
      <c r="VM18" s="65"/>
      <c r="VN18" s="65"/>
      <c r="VO18" s="65"/>
      <c r="VP18" s="65"/>
      <c r="VQ18" s="65"/>
      <c r="VR18" s="65"/>
      <c r="VS18" s="65"/>
      <c r="VT18" s="65"/>
      <c r="VU18" s="65"/>
      <c r="VV18" s="65"/>
      <c r="VW18" s="65"/>
      <c r="VX18" s="65"/>
      <c r="VY18" s="65"/>
      <c r="VZ18" s="65"/>
      <c r="WA18" s="65"/>
      <c r="WB18" s="65"/>
      <c r="WC18" s="65"/>
      <c r="WD18" s="65"/>
      <c r="WE18" s="65"/>
      <c r="WF18" s="65"/>
      <c r="WG18" s="65"/>
      <c r="WH18" s="65"/>
      <c r="WI18" s="65"/>
      <c r="WJ18" s="65"/>
      <c r="WK18" s="65"/>
      <c r="WL18" s="65"/>
      <c r="WM18" s="65"/>
      <c r="WN18" s="65"/>
      <c r="WO18" s="65"/>
      <c r="WP18" s="65"/>
      <c r="WQ18" s="65"/>
      <c r="WR18" s="65"/>
      <c r="WS18" s="65"/>
      <c r="WT18" s="65"/>
      <c r="WU18" s="65"/>
      <c r="WV18" s="65"/>
      <c r="WW18" s="65"/>
      <c r="WX18" s="65"/>
      <c r="WY18" s="65"/>
      <c r="WZ18" s="65"/>
      <c r="XA18" s="65"/>
      <c r="XB18" s="65"/>
      <c r="XC18" s="65"/>
      <c r="XD18" s="65"/>
      <c r="XE18" s="65"/>
      <c r="XF18" s="65"/>
      <c r="XG18" s="65"/>
      <c r="XH18" s="65"/>
      <c r="XI18" s="65"/>
      <c r="XJ18" s="65"/>
      <c r="XK18" s="65"/>
      <c r="XL18" s="65"/>
      <c r="XM18" s="65"/>
      <c r="XN18" s="65"/>
      <c r="XO18" s="65"/>
      <c r="XP18" s="65"/>
      <c r="XQ18" s="65"/>
      <c r="XR18" s="65"/>
      <c r="XS18" s="65"/>
      <c r="XT18" s="65"/>
      <c r="XU18" s="65"/>
      <c r="XV18" s="65"/>
      <c r="XW18" s="65"/>
      <c r="XX18" s="65"/>
      <c r="XY18" s="65"/>
      <c r="XZ18" s="65"/>
      <c r="YA18" s="65"/>
      <c r="YB18" s="65"/>
      <c r="YC18" s="65"/>
      <c r="YD18" s="65"/>
      <c r="YE18" s="65"/>
      <c r="YF18" s="65"/>
      <c r="YG18" s="65"/>
      <c r="YH18" s="65"/>
      <c r="YI18" s="65"/>
      <c r="YJ18" s="65"/>
      <c r="YK18" s="65"/>
      <c r="YL18" s="65"/>
      <c r="YM18" s="65"/>
      <c r="YN18" s="65"/>
      <c r="YO18" s="65"/>
      <c r="YP18" s="65"/>
      <c r="YQ18" s="65"/>
      <c r="YR18" s="65"/>
      <c r="YS18" s="65"/>
      <c r="YT18" s="65"/>
      <c r="YU18" s="65"/>
      <c r="YV18" s="65"/>
      <c r="YW18" s="65"/>
      <c r="YX18" s="65"/>
      <c r="YY18" s="65"/>
      <c r="YZ18" s="65"/>
      <c r="ZA18" s="65"/>
      <c r="ZB18" s="65"/>
      <c r="ZC18" s="65"/>
      <c r="ZD18" s="65"/>
      <c r="ZE18" s="65"/>
      <c r="ZF18" s="65"/>
      <c r="ZG18" s="65"/>
      <c r="ZH18" s="65"/>
      <c r="ZI18" s="65"/>
      <c r="ZJ18" s="65"/>
      <c r="ZK18" s="65"/>
      <c r="ZL18" s="65"/>
      <c r="ZM18" s="65"/>
      <c r="ZN18" s="65"/>
      <c r="ZO18" s="65"/>
      <c r="ZP18" s="65"/>
      <c r="ZQ18" s="65"/>
      <c r="ZR18" s="65"/>
      <c r="ZS18" s="65"/>
      <c r="ZT18" s="65"/>
      <c r="ZU18" s="65"/>
      <c r="ZV18" s="65"/>
      <c r="ZW18" s="65"/>
      <c r="ZX18" s="65"/>
      <c r="ZY18" s="65"/>
      <c r="ZZ18" s="65"/>
      <c r="AAA18" s="65"/>
      <c r="AAB18" s="65"/>
      <c r="AAC18" s="65"/>
      <c r="AAD18" s="65"/>
      <c r="AAE18" s="65"/>
      <c r="AAF18" s="65"/>
      <c r="AAG18" s="65"/>
      <c r="AAH18" s="65"/>
      <c r="AAI18" s="65"/>
      <c r="AAJ18" s="65"/>
      <c r="AAK18" s="65"/>
      <c r="AAL18" s="65"/>
      <c r="AAM18" s="65"/>
      <c r="AAN18" s="65"/>
      <c r="AAO18" s="65"/>
      <c r="AAP18" s="65"/>
      <c r="AAQ18" s="65"/>
      <c r="AAR18" s="65"/>
      <c r="AAS18" s="65"/>
      <c r="AAT18" s="65"/>
      <c r="AAU18" s="65"/>
      <c r="AAV18" s="65"/>
      <c r="AAW18" s="65"/>
      <c r="AAX18" s="65"/>
      <c r="AAY18" s="65"/>
      <c r="AAZ18" s="65"/>
      <c r="ABA18" s="65"/>
      <c r="ABB18" s="65"/>
      <c r="ABC18" s="65"/>
      <c r="ABD18" s="65"/>
      <c r="ABE18" s="65"/>
      <c r="ABF18" s="65"/>
      <c r="ABG18" s="65"/>
      <c r="ABH18" s="65"/>
      <c r="ABI18" s="65"/>
      <c r="ABJ18" s="65"/>
      <c r="ABK18" s="65"/>
      <c r="ABL18" s="65"/>
      <c r="ABM18" s="65"/>
      <c r="ABN18" s="65"/>
      <c r="ABO18" s="65"/>
      <c r="ABP18" s="65"/>
      <c r="ABQ18" s="65"/>
      <c r="ABR18" s="65"/>
      <c r="ABS18" s="65"/>
      <c r="ABT18" s="65"/>
      <c r="ABU18" s="65"/>
      <c r="ABV18" s="65"/>
      <c r="ABW18" s="65"/>
      <c r="ABX18" s="65"/>
      <c r="ABY18" s="65"/>
      <c r="ABZ18" s="65"/>
      <c r="ACA18" s="65"/>
      <c r="ACB18" s="65"/>
      <c r="ACC18" s="65"/>
      <c r="ACD18" s="65"/>
      <c r="ACE18" s="65"/>
      <c r="ACF18" s="65"/>
      <c r="ACG18" s="65"/>
      <c r="ACH18" s="65"/>
      <c r="ACI18" s="65"/>
      <c r="ACJ18" s="65"/>
      <c r="ACK18" s="65"/>
      <c r="ACL18" s="65"/>
      <c r="ACM18" s="65"/>
      <c r="ACN18" s="65"/>
      <c r="ACO18" s="65"/>
      <c r="ACP18" s="65"/>
      <c r="ACQ18" s="65"/>
      <c r="ACR18" s="65"/>
      <c r="ACS18" s="65"/>
      <c r="ACT18" s="65"/>
      <c r="ACU18" s="65"/>
      <c r="ACV18" s="65"/>
      <c r="ACW18" s="65"/>
      <c r="ACX18" s="65"/>
      <c r="ACY18" s="65"/>
      <c r="ACZ18" s="65"/>
      <c r="ADA18" s="65"/>
      <c r="ADB18" s="65"/>
      <c r="ADC18" s="65"/>
      <c r="ADD18" s="65"/>
      <c r="ADE18" s="65"/>
      <c r="ADF18" s="65"/>
      <c r="ADG18" s="65"/>
      <c r="ADH18" s="65"/>
      <c r="ADI18" s="65"/>
      <c r="ADJ18" s="65"/>
      <c r="ADK18" s="65"/>
      <c r="ADL18" s="65"/>
      <c r="ADM18" s="65"/>
      <c r="ADN18" s="65"/>
      <c r="ADO18" s="65"/>
      <c r="ADP18" s="65"/>
      <c r="ADQ18" s="65"/>
      <c r="ADR18" s="65"/>
      <c r="ADS18" s="65"/>
      <c r="ADT18" s="65"/>
      <c r="ADU18" s="65"/>
      <c r="ADV18" s="65"/>
      <c r="ADW18" s="65"/>
      <c r="ADX18" s="65"/>
      <c r="ADY18" s="65"/>
      <c r="ADZ18" s="65"/>
      <c r="AEA18" s="65"/>
      <c r="AEB18" s="65"/>
      <c r="AEC18" s="65"/>
      <c r="AED18" s="65"/>
      <c r="AEE18" s="65"/>
      <c r="AEF18" s="65"/>
      <c r="AEG18" s="65"/>
      <c r="AEH18" s="65"/>
      <c r="AEI18" s="65"/>
      <c r="AEJ18" s="65"/>
      <c r="AEK18" s="65"/>
      <c r="AEL18" s="65"/>
      <c r="AEM18" s="65"/>
      <c r="AEN18" s="65"/>
      <c r="AEO18" s="65"/>
      <c r="AEP18" s="65"/>
      <c r="AEQ18" s="65"/>
      <c r="AER18" s="65"/>
      <c r="AES18" s="65"/>
      <c r="AET18" s="65"/>
      <c r="AEU18" s="65"/>
      <c r="AEV18" s="65"/>
      <c r="AEW18" s="65"/>
      <c r="AEX18" s="65"/>
      <c r="AEY18" s="65"/>
      <c r="AEZ18" s="65"/>
      <c r="AFA18" s="65"/>
      <c r="AFB18" s="65"/>
      <c r="AFC18" s="65"/>
      <c r="AFD18" s="65"/>
      <c r="AFE18" s="65"/>
      <c r="AFF18" s="65"/>
      <c r="AFG18" s="65"/>
      <c r="AFH18" s="65"/>
      <c r="AFI18" s="65"/>
      <c r="AFJ18" s="65"/>
      <c r="AFK18" s="65"/>
      <c r="AFL18" s="65"/>
      <c r="AFM18" s="65"/>
      <c r="AFN18" s="65"/>
      <c r="AFO18" s="65"/>
      <c r="AFP18" s="65"/>
      <c r="AFQ18" s="65"/>
      <c r="AFR18" s="65"/>
      <c r="AFS18" s="65"/>
      <c r="AFT18" s="65"/>
      <c r="AFU18" s="65"/>
      <c r="AFV18" s="65"/>
      <c r="AFW18" s="65"/>
      <c r="AFX18" s="65"/>
      <c r="AFY18" s="65"/>
      <c r="AFZ18" s="65"/>
      <c r="AGA18" s="65"/>
      <c r="AGB18" s="65"/>
      <c r="AGC18" s="65"/>
      <c r="AGD18" s="65"/>
      <c r="AGE18" s="65"/>
      <c r="AGF18" s="65"/>
      <c r="AGG18" s="65"/>
      <c r="AGH18" s="65"/>
      <c r="AGI18" s="65"/>
      <c r="AGJ18" s="65"/>
      <c r="AGK18" s="65"/>
      <c r="AGL18" s="65"/>
      <c r="AGM18" s="65"/>
      <c r="AGN18" s="65"/>
      <c r="AGO18" s="65"/>
      <c r="AGP18" s="65"/>
      <c r="AGQ18" s="65"/>
      <c r="AGR18" s="65"/>
      <c r="AGS18" s="65"/>
      <c r="AGT18" s="65"/>
      <c r="AGU18" s="65"/>
      <c r="AGV18" s="65"/>
      <c r="AGW18" s="65"/>
      <c r="AGX18" s="65"/>
      <c r="AGY18" s="65"/>
      <c r="AGZ18" s="65"/>
      <c r="AHA18" s="65"/>
      <c r="AHB18" s="65"/>
      <c r="AHC18" s="65"/>
      <c r="AHD18" s="65"/>
      <c r="AHE18" s="65"/>
      <c r="AHF18" s="65"/>
      <c r="AHG18" s="65"/>
      <c r="AHH18" s="65"/>
      <c r="AHI18" s="65"/>
      <c r="AHJ18" s="65"/>
      <c r="AHK18" s="65"/>
      <c r="AHL18" s="65"/>
      <c r="AHM18" s="65"/>
      <c r="AHN18" s="65"/>
      <c r="AHO18" s="65"/>
      <c r="AHP18" s="65"/>
      <c r="AHQ18" s="65"/>
      <c r="AHR18" s="65"/>
      <c r="AHS18" s="65"/>
      <c r="AHT18" s="65"/>
      <c r="AHU18" s="65"/>
      <c r="AHV18" s="65"/>
      <c r="AHW18" s="65"/>
      <c r="AHX18" s="65"/>
      <c r="AHY18" s="65"/>
      <c r="AHZ18" s="65"/>
      <c r="AIA18" s="65"/>
      <c r="AIB18" s="65"/>
      <c r="AIC18" s="65"/>
      <c r="AID18" s="65"/>
      <c r="AIE18" s="65"/>
      <c r="AIF18" s="65"/>
      <c r="AIG18" s="65"/>
      <c r="AIH18" s="65"/>
      <c r="AII18" s="65"/>
      <c r="AIJ18" s="65"/>
      <c r="AIK18" s="65"/>
      <c r="AIL18" s="65"/>
      <c r="AIM18" s="65"/>
      <c r="AIN18" s="65"/>
      <c r="AIO18" s="65"/>
      <c r="AIP18" s="65"/>
      <c r="AIQ18" s="65"/>
      <c r="AIR18" s="65"/>
      <c r="AIS18" s="65"/>
      <c r="AIT18" s="65"/>
      <c r="AIU18" s="65"/>
      <c r="AIV18" s="65"/>
      <c r="AIW18" s="65"/>
      <c r="AIX18" s="65"/>
      <c r="AIY18" s="65"/>
      <c r="AIZ18" s="65"/>
      <c r="AJA18" s="65"/>
      <c r="AJB18" s="65"/>
      <c r="AJC18" s="65"/>
      <c r="AJD18" s="65"/>
      <c r="AJE18" s="65"/>
      <c r="AJF18" s="65"/>
      <c r="AJG18" s="65"/>
      <c r="AJH18" s="65"/>
      <c r="AJI18" s="65"/>
      <c r="AJJ18" s="65"/>
      <c r="AJK18" s="65"/>
      <c r="AJL18" s="65"/>
      <c r="AJM18" s="65"/>
      <c r="AJN18" s="65"/>
      <c r="AJO18" s="65"/>
      <c r="AJP18" s="65"/>
      <c r="AJQ18" s="65"/>
      <c r="AJR18" s="65"/>
      <c r="AJS18" s="65"/>
      <c r="AJT18" s="65"/>
      <c r="AJU18" s="65"/>
      <c r="AJV18" s="65"/>
      <c r="AJW18" s="65"/>
      <c r="AJX18" s="65"/>
      <c r="AJY18" s="65"/>
      <c r="AJZ18" s="65"/>
      <c r="AKA18" s="65"/>
      <c r="AKB18" s="65"/>
      <c r="AKC18" s="65"/>
      <c r="AKD18" s="65"/>
      <c r="AKE18" s="65"/>
      <c r="AKF18" s="65"/>
      <c r="AKG18" s="65"/>
      <c r="AKH18" s="65"/>
      <c r="AKI18" s="65"/>
      <c r="AKJ18" s="65"/>
      <c r="AKK18" s="65"/>
      <c r="AKL18" s="65"/>
      <c r="AKM18" s="65"/>
      <c r="AKN18" s="65"/>
      <c r="AKO18" s="65"/>
    </row>
    <row r="19" spans="1:977" s="66" customFormat="1" ht="12.75" customHeigh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306"/>
      <c r="V19" s="306"/>
      <c r="W19" s="307"/>
      <c r="X19" s="118" t="s">
        <v>138</v>
      </c>
      <c r="Y19" s="308"/>
      <c r="Z19" s="306"/>
      <c r="AA19" s="308"/>
      <c r="AB19" s="308"/>
      <c r="AC19" s="308"/>
      <c r="AD19" s="308"/>
      <c r="AE19" s="308"/>
      <c r="AF19" s="308"/>
      <c r="AG19" s="308"/>
      <c r="AH19" s="64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5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  <c r="IR19" s="65"/>
      <c r="IS19" s="65"/>
      <c r="IT19" s="65"/>
      <c r="IU19" s="65"/>
      <c r="IV19" s="65"/>
      <c r="IW19" s="65"/>
      <c r="IX19" s="65"/>
      <c r="IY19" s="65"/>
      <c r="IZ19" s="65"/>
      <c r="JA19" s="65"/>
      <c r="JB19" s="65"/>
      <c r="JC19" s="65"/>
      <c r="JD19" s="65"/>
      <c r="JE19" s="65"/>
      <c r="JF19" s="65"/>
      <c r="JG19" s="65"/>
      <c r="JH19" s="65"/>
      <c r="JI19" s="65"/>
      <c r="JJ19" s="65"/>
      <c r="JK19" s="65"/>
      <c r="JL19" s="65"/>
      <c r="JM19" s="65"/>
      <c r="JN19" s="65"/>
      <c r="JO19" s="65"/>
      <c r="JP19" s="65"/>
      <c r="JQ19" s="65"/>
      <c r="JR19" s="65"/>
      <c r="JS19" s="65"/>
      <c r="JT19" s="65"/>
      <c r="JU19" s="65"/>
      <c r="JV19" s="65"/>
      <c r="JW19" s="65"/>
      <c r="JX19" s="65"/>
      <c r="JY19" s="65"/>
      <c r="JZ19" s="65"/>
      <c r="KA19" s="65"/>
      <c r="KB19" s="65"/>
      <c r="KC19" s="65"/>
      <c r="KD19" s="65"/>
      <c r="KE19" s="65"/>
      <c r="KF19" s="65"/>
      <c r="KG19" s="65"/>
      <c r="KH19" s="65"/>
      <c r="KI19" s="65"/>
      <c r="KJ19" s="65"/>
      <c r="KK19" s="65"/>
      <c r="KL19" s="65"/>
      <c r="KM19" s="65"/>
      <c r="KN19" s="65"/>
      <c r="KO19" s="65"/>
      <c r="KP19" s="65"/>
      <c r="KQ19" s="65"/>
      <c r="KR19" s="65"/>
      <c r="KS19" s="65"/>
      <c r="KT19" s="65"/>
      <c r="KU19" s="65"/>
      <c r="KV19" s="65"/>
      <c r="KW19" s="65"/>
      <c r="KX19" s="65"/>
      <c r="KY19" s="65"/>
      <c r="KZ19" s="65"/>
      <c r="LA19" s="65"/>
      <c r="LB19" s="65"/>
      <c r="LC19" s="65"/>
      <c r="LD19" s="65"/>
      <c r="LE19" s="65"/>
      <c r="LF19" s="65"/>
      <c r="LG19" s="65"/>
      <c r="LH19" s="65"/>
      <c r="LI19" s="65"/>
      <c r="LJ19" s="65"/>
      <c r="LK19" s="65"/>
      <c r="LL19" s="65"/>
      <c r="LM19" s="65"/>
      <c r="LN19" s="65"/>
      <c r="LO19" s="65"/>
      <c r="LP19" s="65"/>
      <c r="LQ19" s="65"/>
      <c r="LR19" s="65"/>
      <c r="LS19" s="65"/>
      <c r="LT19" s="65"/>
      <c r="LU19" s="65"/>
      <c r="LV19" s="65"/>
      <c r="LW19" s="65"/>
      <c r="LX19" s="65"/>
      <c r="LY19" s="65"/>
      <c r="LZ19" s="65"/>
      <c r="MA19" s="65"/>
      <c r="MB19" s="65"/>
      <c r="MC19" s="65"/>
      <c r="MD19" s="65"/>
      <c r="ME19" s="65"/>
      <c r="MF19" s="65"/>
      <c r="MG19" s="65"/>
      <c r="MH19" s="65"/>
      <c r="MI19" s="65"/>
      <c r="MJ19" s="65"/>
      <c r="MK19" s="65"/>
      <c r="ML19" s="65"/>
      <c r="MM19" s="65"/>
      <c r="MN19" s="65"/>
      <c r="MO19" s="65"/>
      <c r="MP19" s="65"/>
      <c r="MQ19" s="65"/>
      <c r="MR19" s="65"/>
      <c r="MS19" s="65"/>
      <c r="MT19" s="65"/>
      <c r="MU19" s="65"/>
      <c r="MV19" s="65"/>
      <c r="MW19" s="65"/>
      <c r="MX19" s="65"/>
      <c r="MY19" s="65"/>
      <c r="MZ19" s="65"/>
      <c r="NA19" s="65"/>
      <c r="NB19" s="65"/>
      <c r="NC19" s="65"/>
      <c r="ND19" s="65"/>
      <c r="NE19" s="65"/>
      <c r="NF19" s="65"/>
      <c r="NG19" s="65"/>
      <c r="NH19" s="65"/>
      <c r="NI19" s="65"/>
      <c r="NJ19" s="65"/>
      <c r="NK19" s="65"/>
      <c r="NL19" s="65"/>
      <c r="NM19" s="65"/>
      <c r="NN19" s="65"/>
      <c r="NO19" s="65"/>
      <c r="NP19" s="65"/>
      <c r="NQ19" s="65"/>
      <c r="NR19" s="65"/>
      <c r="NS19" s="65"/>
      <c r="NT19" s="65"/>
      <c r="NU19" s="65"/>
      <c r="NV19" s="65"/>
      <c r="NW19" s="65"/>
      <c r="NX19" s="65"/>
      <c r="NY19" s="65"/>
      <c r="NZ19" s="65"/>
      <c r="OA19" s="65"/>
      <c r="OB19" s="65"/>
      <c r="OC19" s="65"/>
      <c r="OD19" s="65"/>
      <c r="OE19" s="65"/>
      <c r="OF19" s="65"/>
      <c r="OG19" s="65"/>
      <c r="OH19" s="65"/>
      <c r="OI19" s="65"/>
      <c r="OJ19" s="65"/>
      <c r="OK19" s="65"/>
      <c r="OL19" s="65"/>
      <c r="OM19" s="65"/>
      <c r="ON19" s="65"/>
      <c r="OO19" s="65"/>
      <c r="OP19" s="65"/>
      <c r="OQ19" s="65"/>
      <c r="OR19" s="65"/>
      <c r="OS19" s="65"/>
      <c r="OT19" s="65"/>
      <c r="OU19" s="65"/>
      <c r="OV19" s="65"/>
      <c r="OW19" s="65"/>
      <c r="OX19" s="65"/>
      <c r="OY19" s="65"/>
      <c r="OZ19" s="65"/>
      <c r="PA19" s="65"/>
      <c r="PB19" s="65"/>
      <c r="PC19" s="65"/>
      <c r="PD19" s="65"/>
      <c r="PE19" s="65"/>
      <c r="PF19" s="65"/>
      <c r="PG19" s="65"/>
      <c r="PH19" s="65"/>
      <c r="PI19" s="65"/>
      <c r="PJ19" s="65"/>
      <c r="PK19" s="65"/>
      <c r="PL19" s="65"/>
      <c r="PM19" s="65"/>
      <c r="PN19" s="65"/>
      <c r="PO19" s="65"/>
      <c r="PP19" s="65"/>
      <c r="PQ19" s="65"/>
      <c r="PR19" s="65"/>
      <c r="PS19" s="65"/>
      <c r="PT19" s="65"/>
      <c r="PU19" s="65"/>
      <c r="PV19" s="65"/>
      <c r="PW19" s="65"/>
      <c r="PX19" s="65"/>
      <c r="PY19" s="65"/>
      <c r="PZ19" s="65"/>
      <c r="QA19" s="65"/>
      <c r="QB19" s="65"/>
      <c r="QC19" s="65"/>
      <c r="QD19" s="65"/>
      <c r="QE19" s="65"/>
      <c r="QF19" s="65"/>
      <c r="QG19" s="65"/>
      <c r="QH19" s="65"/>
      <c r="QI19" s="65"/>
      <c r="QJ19" s="65"/>
      <c r="QK19" s="65"/>
      <c r="QL19" s="65"/>
      <c r="QM19" s="65"/>
      <c r="QN19" s="65"/>
      <c r="QO19" s="65"/>
      <c r="QP19" s="65"/>
      <c r="QQ19" s="65"/>
      <c r="QR19" s="65"/>
      <c r="QS19" s="65"/>
      <c r="QT19" s="65"/>
      <c r="QU19" s="65"/>
      <c r="QV19" s="65"/>
      <c r="QW19" s="65"/>
      <c r="QX19" s="65"/>
      <c r="QY19" s="65"/>
      <c r="QZ19" s="65"/>
      <c r="RA19" s="65"/>
      <c r="RB19" s="65"/>
      <c r="RC19" s="65"/>
      <c r="RD19" s="65"/>
      <c r="RE19" s="65"/>
      <c r="RF19" s="65"/>
      <c r="RG19" s="65"/>
      <c r="RH19" s="65"/>
      <c r="RI19" s="65"/>
      <c r="RJ19" s="65"/>
      <c r="RK19" s="65"/>
      <c r="RL19" s="65"/>
      <c r="RM19" s="65"/>
      <c r="RN19" s="65"/>
      <c r="RO19" s="65"/>
      <c r="RP19" s="65"/>
      <c r="RQ19" s="65"/>
      <c r="RR19" s="65"/>
      <c r="RS19" s="65"/>
      <c r="RT19" s="65"/>
      <c r="RU19" s="65"/>
      <c r="RV19" s="65"/>
      <c r="RW19" s="65"/>
      <c r="RX19" s="65"/>
      <c r="RY19" s="65"/>
      <c r="RZ19" s="65"/>
      <c r="SA19" s="65"/>
      <c r="SB19" s="65"/>
      <c r="SC19" s="65"/>
      <c r="SD19" s="65"/>
      <c r="SE19" s="65"/>
      <c r="SF19" s="65"/>
      <c r="SG19" s="65"/>
      <c r="SH19" s="65"/>
      <c r="SI19" s="65"/>
      <c r="SJ19" s="65"/>
      <c r="SK19" s="65"/>
      <c r="SL19" s="65"/>
      <c r="SM19" s="65"/>
      <c r="SN19" s="65"/>
      <c r="SO19" s="65"/>
      <c r="SP19" s="65"/>
      <c r="SQ19" s="65"/>
      <c r="SR19" s="65"/>
      <c r="SS19" s="65"/>
      <c r="ST19" s="65"/>
      <c r="SU19" s="65"/>
      <c r="SV19" s="65"/>
      <c r="SW19" s="65"/>
      <c r="SX19" s="65"/>
      <c r="SY19" s="65"/>
      <c r="SZ19" s="65"/>
      <c r="TA19" s="65"/>
      <c r="TB19" s="65"/>
      <c r="TC19" s="65"/>
      <c r="TD19" s="65"/>
      <c r="TE19" s="65"/>
      <c r="TF19" s="65"/>
      <c r="TG19" s="65"/>
      <c r="TH19" s="65"/>
      <c r="TI19" s="65"/>
      <c r="TJ19" s="65"/>
      <c r="TK19" s="65"/>
      <c r="TL19" s="65"/>
      <c r="TM19" s="65"/>
      <c r="TN19" s="65"/>
      <c r="TO19" s="65"/>
      <c r="TP19" s="65"/>
      <c r="TQ19" s="65"/>
      <c r="TR19" s="65"/>
      <c r="TS19" s="65"/>
      <c r="TT19" s="65"/>
      <c r="TU19" s="65"/>
      <c r="TV19" s="65"/>
      <c r="TW19" s="65"/>
      <c r="TX19" s="65"/>
      <c r="TY19" s="65"/>
      <c r="TZ19" s="65"/>
      <c r="UA19" s="65"/>
      <c r="UB19" s="65"/>
      <c r="UC19" s="65"/>
      <c r="UD19" s="65"/>
      <c r="UE19" s="65"/>
      <c r="UF19" s="65"/>
      <c r="UG19" s="65"/>
      <c r="UH19" s="65"/>
      <c r="UI19" s="65"/>
      <c r="UJ19" s="65"/>
      <c r="UK19" s="65"/>
      <c r="UL19" s="65"/>
      <c r="UM19" s="65"/>
      <c r="UN19" s="65"/>
      <c r="UO19" s="65"/>
      <c r="UP19" s="65"/>
      <c r="UQ19" s="65"/>
      <c r="UR19" s="65"/>
      <c r="US19" s="65"/>
      <c r="UT19" s="65"/>
      <c r="UU19" s="65"/>
      <c r="UV19" s="65"/>
      <c r="UW19" s="65"/>
      <c r="UX19" s="65"/>
      <c r="UY19" s="65"/>
      <c r="UZ19" s="65"/>
      <c r="VA19" s="65"/>
      <c r="VB19" s="65"/>
      <c r="VC19" s="65"/>
      <c r="VD19" s="65"/>
      <c r="VE19" s="65"/>
      <c r="VF19" s="65"/>
      <c r="VG19" s="65"/>
      <c r="VH19" s="65"/>
      <c r="VI19" s="65"/>
      <c r="VJ19" s="65"/>
      <c r="VK19" s="65"/>
      <c r="VL19" s="65"/>
      <c r="VM19" s="65"/>
      <c r="VN19" s="65"/>
      <c r="VO19" s="65"/>
      <c r="VP19" s="65"/>
      <c r="VQ19" s="65"/>
      <c r="VR19" s="65"/>
      <c r="VS19" s="65"/>
      <c r="VT19" s="65"/>
      <c r="VU19" s="65"/>
      <c r="VV19" s="65"/>
      <c r="VW19" s="65"/>
      <c r="VX19" s="65"/>
      <c r="VY19" s="65"/>
      <c r="VZ19" s="65"/>
      <c r="WA19" s="65"/>
      <c r="WB19" s="65"/>
      <c r="WC19" s="65"/>
      <c r="WD19" s="65"/>
      <c r="WE19" s="65"/>
      <c r="WF19" s="65"/>
      <c r="WG19" s="65"/>
      <c r="WH19" s="65"/>
      <c r="WI19" s="65"/>
      <c r="WJ19" s="65"/>
      <c r="WK19" s="65"/>
      <c r="WL19" s="65"/>
      <c r="WM19" s="65"/>
      <c r="WN19" s="65"/>
      <c r="WO19" s="65"/>
      <c r="WP19" s="65"/>
      <c r="WQ19" s="65"/>
      <c r="WR19" s="65"/>
      <c r="WS19" s="65"/>
      <c r="WT19" s="65"/>
      <c r="WU19" s="65"/>
      <c r="WV19" s="65"/>
      <c r="WW19" s="65"/>
      <c r="WX19" s="65"/>
      <c r="WY19" s="65"/>
      <c r="WZ19" s="65"/>
      <c r="XA19" s="65"/>
      <c r="XB19" s="65"/>
      <c r="XC19" s="65"/>
      <c r="XD19" s="65"/>
      <c r="XE19" s="65"/>
      <c r="XF19" s="65"/>
      <c r="XG19" s="65"/>
      <c r="XH19" s="65"/>
      <c r="XI19" s="65"/>
      <c r="XJ19" s="65"/>
      <c r="XK19" s="65"/>
      <c r="XL19" s="65"/>
      <c r="XM19" s="65"/>
      <c r="XN19" s="65"/>
      <c r="XO19" s="65"/>
      <c r="XP19" s="65"/>
      <c r="XQ19" s="65"/>
      <c r="XR19" s="65"/>
      <c r="XS19" s="65"/>
      <c r="XT19" s="65"/>
      <c r="XU19" s="65"/>
      <c r="XV19" s="65"/>
      <c r="XW19" s="65"/>
      <c r="XX19" s="65"/>
      <c r="XY19" s="65"/>
      <c r="XZ19" s="65"/>
      <c r="YA19" s="65"/>
      <c r="YB19" s="65"/>
      <c r="YC19" s="65"/>
      <c r="YD19" s="65"/>
      <c r="YE19" s="65"/>
      <c r="YF19" s="65"/>
      <c r="YG19" s="65"/>
      <c r="YH19" s="65"/>
      <c r="YI19" s="65"/>
      <c r="YJ19" s="65"/>
      <c r="YK19" s="65"/>
      <c r="YL19" s="65"/>
      <c r="YM19" s="65"/>
      <c r="YN19" s="65"/>
      <c r="YO19" s="65"/>
      <c r="YP19" s="65"/>
      <c r="YQ19" s="65"/>
      <c r="YR19" s="65"/>
      <c r="YS19" s="65"/>
      <c r="YT19" s="65"/>
      <c r="YU19" s="65"/>
      <c r="YV19" s="65"/>
      <c r="YW19" s="65"/>
      <c r="YX19" s="65"/>
      <c r="YY19" s="65"/>
      <c r="YZ19" s="65"/>
      <c r="ZA19" s="65"/>
      <c r="ZB19" s="65"/>
      <c r="ZC19" s="65"/>
      <c r="ZD19" s="65"/>
      <c r="ZE19" s="65"/>
      <c r="ZF19" s="65"/>
      <c r="ZG19" s="65"/>
      <c r="ZH19" s="65"/>
      <c r="ZI19" s="65"/>
      <c r="ZJ19" s="65"/>
      <c r="ZK19" s="65"/>
      <c r="ZL19" s="65"/>
      <c r="ZM19" s="65"/>
      <c r="ZN19" s="65"/>
      <c r="ZO19" s="65"/>
      <c r="ZP19" s="65"/>
      <c r="ZQ19" s="65"/>
      <c r="ZR19" s="65"/>
      <c r="ZS19" s="65"/>
      <c r="ZT19" s="65"/>
      <c r="ZU19" s="65"/>
      <c r="ZV19" s="65"/>
      <c r="ZW19" s="65"/>
      <c r="ZX19" s="65"/>
      <c r="ZY19" s="65"/>
      <c r="ZZ19" s="65"/>
      <c r="AAA19" s="65"/>
      <c r="AAB19" s="65"/>
      <c r="AAC19" s="65"/>
      <c r="AAD19" s="65"/>
      <c r="AAE19" s="65"/>
      <c r="AAF19" s="65"/>
      <c r="AAG19" s="65"/>
      <c r="AAH19" s="65"/>
      <c r="AAI19" s="65"/>
      <c r="AAJ19" s="65"/>
      <c r="AAK19" s="65"/>
      <c r="AAL19" s="65"/>
      <c r="AAM19" s="65"/>
      <c r="AAN19" s="65"/>
      <c r="AAO19" s="65"/>
      <c r="AAP19" s="65"/>
      <c r="AAQ19" s="65"/>
      <c r="AAR19" s="65"/>
      <c r="AAS19" s="65"/>
      <c r="AAT19" s="65"/>
      <c r="AAU19" s="65"/>
      <c r="AAV19" s="65"/>
      <c r="AAW19" s="65"/>
      <c r="AAX19" s="65"/>
      <c r="AAY19" s="65"/>
      <c r="AAZ19" s="65"/>
      <c r="ABA19" s="65"/>
      <c r="ABB19" s="65"/>
      <c r="ABC19" s="65"/>
      <c r="ABD19" s="65"/>
      <c r="ABE19" s="65"/>
      <c r="ABF19" s="65"/>
      <c r="ABG19" s="65"/>
      <c r="ABH19" s="65"/>
      <c r="ABI19" s="65"/>
      <c r="ABJ19" s="65"/>
      <c r="ABK19" s="65"/>
      <c r="ABL19" s="65"/>
      <c r="ABM19" s="65"/>
      <c r="ABN19" s="65"/>
      <c r="ABO19" s="65"/>
      <c r="ABP19" s="65"/>
      <c r="ABQ19" s="65"/>
      <c r="ABR19" s="65"/>
      <c r="ABS19" s="65"/>
      <c r="ABT19" s="65"/>
      <c r="ABU19" s="65"/>
      <c r="ABV19" s="65"/>
      <c r="ABW19" s="65"/>
      <c r="ABX19" s="65"/>
      <c r="ABY19" s="65"/>
      <c r="ABZ19" s="65"/>
      <c r="ACA19" s="65"/>
      <c r="ACB19" s="65"/>
      <c r="ACC19" s="65"/>
      <c r="ACD19" s="65"/>
      <c r="ACE19" s="65"/>
      <c r="ACF19" s="65"/>
      <c r="ACG19" s="65"/>
      <c r="ACH19" s="65"/>
      <c r="ACI19" s="65"/>
      <c r="ACJ19" s="65"/>
      <c r="ACK19" s="65"/>
      <c r="ACL19" s="65"/>
      <c r="ACM19" s="65"/>
      <c r="ACN19" s="65"/>
      <c r="ACO19" s="65"/>
      <c r="ACP19" s="65"/>
      <c r="ACQ19" s="65"/>
      <c r="ACR19" s="65"/>
      <c r="ACS19" s="65"/>
      <c r="ACT19" s="65"/>
      <c r="ACU19" s="65"/>
      <c r="ACV19" s="65"/>
      <c r="ACW19" s="65"/>
      <c r="ACX19" s="65"/>
      <c r="ACY19" s="65"/>
      <c r="ACZ19" s="65"/>
      <c r="ADA19" s="65"/>
      <c r="ADB19" s="65"/>
      <c r="ADC19" s="65"/>
      <c r="ADD19" s="65"/>
      <c r="ADE19" s="65"/>
      <c r="ADF19" s="65"/>
      <c r="ADG19" s="65"/>
      <c r="ADH19" s="65"/>
      <c r="ADI19" s="65"/>
      <c r="ADJ19" s="65"/>
      <c r="ADK19" s="65"/>
      <c r="ADL19" s="65"/>
      <c r="ADM19" s="65"/>
      <c r="ADN19" s="65"/>
      <c r="ADO19" s="65"/>
      <c r="ADP19" s="65"/>
      <c r="ADQ19" s="65"/>
      <c r="ADR19" s="65"/>
      <c r="ADS19" s="65"/>
      <c r="ADT19" s="65"/>
      <c r="ADU19" s="65"/>
      <c r="ADV19" s="65"/>
      <c r="ADW19" s="65"/>
      <c r="ADX19" s="65"/>
      <c r="ADY19" s="65"/>
      <c r="ADZ19" s="65"/>
      <c r="AEA19" s="65"/>
      <c r="AEB19" s="65"/>
      <c r="AEC19" s="65"/>
      <c r="AED19" s="65"/>
      <c r="AEE19" s="65"/>
      <c r="AEF19" s="65"/>
      <c r="AEG19" s="65"/>
      <c r="AEH19" s="65"/>
      <c r="AEI19" s="65"/>
      <c r="AEJ19" s="65"/>
      <c r="AEK19" s="65"/>
      <c r="AEL19" s="65"/>
      <c r="AEM19" s="65"/>
      <c r="AEN19" s="65"/>
      <c r="AEO19" s="65"/>
      <c r="AEP19" s="65"/>
      <c r="AEQ19" s="65"/>
      <c r="AER19" s="65"/>
      <c r="AES19" s="65"/>
      <c r="AET19" s="65"/>
      <c r="AEU19" s="65"/>
      <c r="AEV19" s="65"/>
      <c r="AEW19" s="65"/>
      <c r="AEX19" s="65"/>
      <c r="AEY19" s="65"/>
      <c r="AEZ19" s="65"/>
      <c r="AFA19" s="65"/>
      <c r="AFB19" s="65"/>
      <c r="AFC19" s="65"/>
      <c r="AFD19" s="65"/>
      <c r="AFE19" s="65"/>
      <c r="AFF19" s="65"/>
      <c r="AFG19" s="65"/>
      <c r="AFH19" s="65"/>
      <c r="AFI19" s="65"/>
      <c r="AFJ19" s="65"/>
      <c r="AFK19" s="65"/>
      <c r="AFL19" s="65"/>
      <c r="AFM19" s="65"/>
      <c r="AFN19" s="65"/>
      <c r="AFO19" s="65"/>
      <c r="AFP19" s="65"/>
      <c r="AFQ19" s="65"/>
      <c r="AFR19" s="65"/>
      <c r="AFS19" s="65"/>
      <c r="AFT19" s="65"/>
      <c r="AFU19" s="65"/>
      <c r="AFV19" s="65"/>
      <c r="AFW19" s="65"/>
      <c r="AFX19" s="65"/>
      <c r="AFY19" s="65"/>
      <c r="AFZ19" s="65"/>
      <c r="AGA19" s="65"/>
      <c r="AGB19" s="65"/>
      <c r="AGC19" s="65"/>
      <c r="AGD19" s="65"/>
      <c r="AGE19" s="65"/>
      <c r="AGF19" s="65"/>
      <c r="AGG19" s="65"/>
      <c r="AGH19" s="65"/>
      <c r="AGI19" s="65"/>
      <c r="AGJ19" s="65"/>
      <c r="AGK19" s="65"/>
      <c r="AGL19" s="65"/>
      <c r="AGM19" s="65"/>
      <c r="AGN19" s="65"/>
      <c r="AGO19" s="65"/>
      <c r="AGP19" s="65"/>
      <c r="AGQ19" s="65"/>
      <c r="AGR19" s="65"/>
      <c r="AGS19" s="65"/>
      <c r="AGT19" s="65"/>
      <c r="AGU19" s="65"/>
      <c r="AGV19" s="65"/>
      <c r="AGW19" s="65"/>
      <c r="AGX19" s="65"/>
      <c r="AGY19" s="65"/>
      <c r="AGZ19" s="65"/>
      <c r="AHA19" s="65"/>
      <c r="AHB19" s="65"/>
      <c r="AHC19" s="65"/>
      <c r="AHD19" s="65"/>
      <c r="AHE19" s="65"/>
      <c r="AHF19" s="65"/>
      <c r="AHG19" s="65"/>
      <c r="AHH19" s="65"/>
      <c r="AHI19" s="65"/>
      <c r="AHJ19" s="65"/>
      <c r="AHK19" s="65"/>
      <c r="AHL19" s="65"/>
      <c r="AHM19" s="65"/>
      <c r="AHN19" s="65"/>
      <c r="AHO19" s="65"/>
      <c r="AHP19" s="65"/>
      <c r="AHQ19" s="65"/>
      <c r="AHR19" s="65"/>
      <c r="AHS19" s="65"/>
      <c r="AHT19" s="65"/>
      <c r="AHU19" s="65"/>
      <c r="AHV19" s="65"/>
      <c r="AHW19" s="65"/>
      <c r="AHX19" s="65"/>
      <c r="AHY19" s="65"/>
      <c r="AHZ19" s="65"/>
      <c r="AIA19" s="65"/>
      <c r="AIB19" s="65"/>
      <c r="AIC19" s="65"/>
      <c r="AID19" s="65"/>
      <c r="AIE19" s="65"/>
      <c r="AIF19" s="65"/>
      <c r="AIG19" s="65"/>
      <c r="AIH19" s="65"/>
      <c r="AII19" s="65"/>
      <c r="AIJ19" s="65"/>
      <c r="AIK19" s="65"/>
      <c r="AIL19" s="65"/>
      <c r="AIM19" s="65"/>
      <c r="AIN19" s="65"/>
      <c r="AIO19" s="65"/>
      <c r="AIP19" s="65"/>
      <c r="AIQ19" s="65"/>
      <c r="AIR19" s="65"/>
      <c r="AIS19" s="65"/>
      <c r="AIT19" s="65"/>
      <c r="AIU19" s="65"/>
      <c r="AIV19" s="65"/>
      <c r="AIW19" s="65"/>
      <c r="AIX19" s="65"/>
      <c r="AIY19" s="65"/>
      <c r="AIZ19" s="65"/>
      <c r="AJA19" s="65"/>
      <c r="AJB19" s="65"/>
      <c r="AJC19" s="65"/>
      <c r="AJD19" s="65"/>
      <c r="AJE19" s="65"/>
      <c r="AJF19" s="65"/>
      <c r="AJG19" s="65"/>
      <c r="AJH19" s="65"/>
      <c r="AJI19" s="65"/>
      <c r="AJJ19" s="65"/>
      <c r="AJK19" s="65"/>
      <c r="AJL19" s="65"/>
      <c r="AJM19" s="65"/>
      <c r="AJN19" s="65"/>
      <c r="AJO19" s="65"/>
      <c r="AJP19" s="65"/>
      <c r="AJQ19" s="65"/>
      <c r="AJR19" s="65"/>
      <c r="AJS19" s="65"/>
      <c r="AJT19" s="65"/>
      <c r="AJU19" s="65"/>
      <c r="AJV19" s="65"/>
      <c r="AJW19" s="65"/>
      <c r="AJX19" s="65"/>
      <c r="AJY19" s="65"/>
      <c r="AJZ19" s="65"/>
      <c r="AKA19" s="65"/>
      <c r="AKB19" s="65"/>
      <c r="AKC19" s="65"/>
      <c r="AKD19" s="65"/>
      <c r="AKE19" s="65"/>
      <c r="AKF19" s="65"/>
      <c r="AKG19" s="65"/>
      <c r="AKH19" s="65"/>
      <c r="AKI19" s="65"/>
      <c r="AKJ19" s="65"/>
      <c r="AKK19" s="65"/>
      <c r="AKL19" s="65"/>
      <c r="AKM19" s="65"/>
      <c r="AKN19" s="65"/>
      <c r="AKO19" s="65"/>
    </row>
    <row r="20" spans="1:977" s="66" customFormat="1" ht="66" customHeigh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306"/>
      <c r="V20" s="306"/>
      <c r="W20" s="307"/>
      <c r="X20" s="120" t="s">
        <v>2496</v>
      </c>
      <c r="Y20" s="308"/>
      <c r="Z20" s="306"/>
      <c r="AA20" s="308"/>
      <c r="AB20" s="308"/>
      <c r="AC20" s="308"/>
      <c r="AD20" s="308"/>
      <c r="AE20" s="308"/>
      <c r="AF20" s="308"/>
      <c r="AG20" s="308"/>
      <c r="AH20" s="64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  <c r="ED20" s="65"/>
      <c r="EE20" s="65"/>
      <c r="EF20" s="65"/>
      <c r="EG20" s="65"/>
      <c r="EH20" s="65"/>
      <c r="EI20" s="65"/>
      <c r="EJ20" s="65"/>
      <c r="EK20" s="65"/>
      <c r="EL20" s="65"/>
      <c r="EM20" s="65"/>
      <c r="EN20" s="65"/>
      <c r="EO20" s="65"/>
      <c r="EP20" s="65"/>
      <c r="EQ20" s="65"/>
      <c r="ER20" s="65"/>
      <c r="ES20" s="65"/>
      <c r="ET20" s="65"/>
      <c r="EU20" s="65"/>
      <c r="EV20" s="65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  <c r="IN20" s="65"/>
      <c r="IO20" s="65"/>
      <c r="IP20" s="65"/>
      <c r="IQ20" s="65"/>
      <c r="IR20" s="65"/>
      <c r="IS20" s="65"/>
      <c r="IT20" s="65"/>
      <c r="IU20" s="65"/>
      <c r="IV20" s="65"/>
      <c r="IW20" s="65"/>
      <c r="IX20" s="65"/>
      <c r="IY20" s="65"/>
      <c r="IZ20" s="65"/>
      <c r="JA20" s="65"/>
      <c r="JB20" s="65"/>
      <c r="JC20" s="65"/>
      <c r="JD20" s="65"/>
      <c r="JE20" s="65"/>
      <c r="JF20" s="65"/>
      <c r="JG20" s="65"/>
      <c r="JH20" s="65"/>
      <c r="JI20" s="65"/>
      <c r="JJ20" s="65"/>
      <c r="JK20" s="65"/>
      <c r="JL20" s="65"/>
      <c r="JM20" s="65"/>
      <c r="JN20" s="65"/>
      <c r="JO20" s="65"/>
      <c r="JP20" s="65"/>
      <c r="JQ20" s="65"/>
      <c r="JR20" s="65"/>
      <c r="JS20" s="65"/>
      <c r="JT20" s="65"/>
      <c r="JU20" s="65"/>
      <c r="JV20" s="65"/>
      <c r="JW20" s="65"/>
      <c r="JX20" s="65"/>
      <c r="JY20" s="65"/>
      <c r="JZ20" s="65"/>
      <c r="KA20" s="65"/>
      <c r="KB20" s="65"/>
      <c r="KC20" s="65"/>
      <c r="KD20" s="65"/>
      <c r="KE20" s="65"/>
      <c r="KF20" s="65"/>
      <c r="KG20" s="65"/>
      <c r="KH20" s="65"/>
      <c r="KI20" s="65"/>
      <c r="KJ20" s="65"/>
      <c r="KK20" s="65"/>
      <c r="KL20" s="65"/>
      <c r="KM20" s="65"/>
      <c r="KN20" s="65"/>
      <c r="KO20" s="65"/>
      <c r="KP20" s="65"/>
      <c r="KQ20" s="65"/>
      <c r="KR20" s="65"/>
      <c r="KS20" s="65"/>
      <c r="KT20" s="65"/>
      <c r="KU20" s="65"/>
      <c r="KV20" s="65"/>
      <c r="KW20" s="65"/>
      <c r="KX20" s="65"/>
      <c r="KY20" s="65"/>
      <c r="KZ20" s="65"/>
      <c r="LA20" s="65"/>
      <c r="LB20" s="65"/>
      <c r="LC20" s="65"/>
      <c r="LD20" s="65"/>
      <c r="LE20" s="65"/>
      <c r="LF20" s="65"/>
      <c r="LG20" s="65"/>
      <c r="LH20" s="65"/>
      <c r="LI20" s="65"/>
      <c r="LJ20" s="65"/>
      <c r="LK20" s="65"/>
      <c r="LL20" s="65"/>
      <c r="LM20" s="65"/>
      <c r="LN20" s="65"/>
      <c r="LO20" s="65"/>
      <c r="LP20" s="65"/>
      <c r="LQ20" s="65"/>
      <c r="LR20" s="65"/>
      <c r="LS20" s="65"/>
      <c r="LT20" s="65"/>
      <c r="LU20" s="65"/>
      <c r="LV20" s="65"/>
      <c r="LW20" s="65"/>
      <c r="LX20" s="65"/>
      <c r="LY20" s="65"/>
      <c r="LZ20" s="65"/>
      <c r="MA20" s="65"/>
      <c r="MB20" s="65"/>
      <c r="MC20" s="65"/>
      <c r="MD20" s="65"/>
      <c r="ME20" s="65"/>
      <c r="MF20" s="65"/>
      <c r="MG20" s="65"/>
      <c r="MH20" s="65"/>
      <c r="MI20" s="65"/>
      <c r="MJ20" s="65"/>
      <c r="MK20" s="65"/>
      <c r="ML20" s="65"/>
      <c r="MM20" s="65"/>
      <c r="MN20" s="65"/>
      <c r="MO20" s="65"/>
      <c r="MP20" s="65"/>
      <c r="MQ20" s="65"/>
      <c r="MR20" s="65"/>
      <c r="MS20" s="65"/>
      <c r="MT20" s="65"/>
      <c r="MU20" s="65"/>
      <c r="MV20" s="65"/>
      <c r="MW20" s="65"/>
      <c r="MX20" s="65"/>
      <c r="MY20" s="65"/>
      <c r="MZ20" s="65"/>
      <c r="NA20" s="65"/>
      <c r="NB20" s="65"/>
      <c r="NC20" s="65"/>
      <c r="ND20" s="65"/>
      <c r="NE20" s="65"/>
      <c r="NF20" s="65"/>
      <c r="NG20" s="65"/>
      <c r="NH20" s="65"/>
      <c r="NI20" s="65"/>
      <c r="NJ20" s="65"/>
      <c r="NK20" s="65"/>
      <c r="NL20" s="65"/>
      <c r="NM20" s="65"/>
      <c r="NN20" s="65"/>
      <c r="NO20" s="65"/>
      <c r="NP20" s="65"/>
      <c r="NQ20" s="65"/>
      <c r="NR20" s="65"/>
      <c r="NS20" s="65"/>
      <c r="NT20" s="65"/>
      <c r="NU20" s="65"/>
      <c r="NV20" s="65"/>
      <c r="NW20" s="65"/>
      <c r="NX20" s="65"/>
      <c r="NY20" s="65"/>
      <c r="NZ20" s="65"/>
      <c r="OA20" s="65"/>
      <c r="OB20" s="65"/>
      <c r="OC20" s="65"/>
      <c r="OD20" s="65"/>
      <c r="OE20" s="65"/>
      <c r="OF20" s="65"/>
      <c r="OG20" s="65"/>
      <c r="OH20" s="65"/>
      <c r="OI20" s="65"/>
      <c r="OJ20" s="65"/>
      <c r="OK20" s="65"/>
      <c r="OL20" s="65"/>
      <c r="OM20" s="65"/>
      <c r="ON20" s="65"/>
      <c r="OO20" s="65"/>
      <c r="OP20" s="65"/>
      <c r="OQ20" s="65"/>
      <c r="OR20" s="65"/>
      <c r="OS20" s="65"/>
      <c r="OT20" s="65"/>
      <c r="OU20" s="65"/>
      <c r="OV20" s="65"/>
      <c r="OW20" s="65"/>
      <c r="OX20" s="65"/>
      <c r="OY20" s="65"/>
      <c r="OZ20" s="65"/>
      <c r="PA20" s="65"/>
      <c r="PB20" s="65"/>
      <c r="PC20" s="65"/>
      <c r="PD20" s="65"/>
      <c r="PE20" s="65"/>
      <c r="PF20" s="65"/>
      <c r="PG20" s="65"/>
      <c r="PH20" s="65"/>
      <c r="PI20" s="65"/>
      <c r="PJ20" s="65"/>
      <c r="PK20" s="65"/>
      <c r="PL20" s="65"/>
      <c r="PM20" s="65"/>
      <c r="PN20" s="65"/>
      <c r="PO20" s="65"/>
      <c r="PP20" s="65"/>
      <c r="PQ20" s="65"/>
      <c r="PR20" s="65"/>
      <c r="PS20" s="65"/>
      <c r="PT20" s="65"/>
      <c r="PU20" s="65"/>
      <c r="PV20" s="65"/>
      <c r="PW20" s="65"/>
      <c r="PX20" s="65"/>
      <c r="PY20" s="65"/>
      <c r="PZ20" s="65"/>
      <c r="QA20" s="65"/>
      <c r="QB20" s="65"/>
      <c r="QC20" s="65"/>
      <c r="QD20" s="65"/>
      <c r="QE20" s="65"/>
      <c r="QF20" s="65"/>
      <c r="QG20" s="65"/>
      <c r="QH20" s="65"/>
      <c r="QI20" s="65"/>
      <c r="QJ20" s="65"/>
      <c r="QK20" s="65"/>
      <c r="QL20" s="65"/>
      <c r="QM20" s="65"/>
      <c r="QN20" s="65"/>
      <c r="QO20" s="65"/>
      <c r="QP20" s="65"/>
      <c r="QQ20" s="65"/>
      <c r="QR20" s="65"/>
      <c r="QS20" s="65"/>
      <c r="QT20" s="65"/>
      <c r="QU20" s="65"/>
      <c r="QV20" s="65"/>
      <c r="QW20" s="65"/>
      <c r="QX20" s="65"/>
      <c r="QY20" s="65"/>
      <c r="QZ20" s="65"/>
      <c r="RA20" s="65"/>
      <c r="RB20" s="65"/>
      <c r="RC20" s="65"/>
      <c r="RD20" s="65"/>
      <c r="RE20" s="65"/>
      <c r="RF20" s="65"/>
      <c r="RG20" s="65"/>
      <c r="RH20" s="65"/>
      <c r="RI20" s="65"/>
      <c r="RJ20" s="65"/>
      <c r="RK20" s="65"/>
      <c r="RL20" s="65"/>
      <c r="RM20" s="65"/>
      <c r="RN20" s="65"/>
      <c r="RO20" s="65"/>
      <c r="RP20" s="65"/>
      <c r="RQ20" s="65"/>
      <c r="RR20" s="65"/>
      <c r="RS20" s="65"/>
      <c r="RT20" s="65"/>
      <c r="RU20" s="65"/>
      <c r="RV20" s="65"/>
      <c r="RW20" s="65"/>
      <c r="RX20" s="65"/>
      <c r="RY20" s="65"/>
      <c r="RZ20" s="65"/>
      <c r="SA20" s="65"/>
      <c r="SB20" s="65"/>
      <c r="SC20" s="65"/>
      <c r="SD20" s="65"/>
      <c r="SE20" s="65"/>
      <c r="SF20" s="65"/>
      <c r="SG20" s="65"/>
      <c r="SH20" s="65"/>
      <c r="SI20" s="65"/>
      <c r="SJ20" s="65"/>
      <c r="SK20" s="65"/>
      <c r="SL20" s="65"/>
      <c r="SM20" s="65"/>
      <c r="SN20" s="65"/>
      <c r="SO20" s="65"/>
      <c r="SP20" s="65"/>
      <c r="SQ20" s="65"/>
      <c r="SR20" s="65"/>
      <c r="SS20" s="65"/>
      <c r="ST20" s="65"/>
      <c r="SU20" s="65"/>
      <c r="SV20" s="65"/>
      <c r="SW20" s="65"/>
      <c r="SX20" s="65"/>
      <c r="SY20" s="65"/>
      <c r="SZ20" s="65"/>
      <c r="TA20" s="65"/>
      <c r="TB20" s="65"/>
      <c r="TC20" s="65"/>
      <c r="TD20" s="65"/>
      <c r="TE20" s="65"/>
      <c r="TF20" s="65"/>
      <c r="TG20" s="65"/>
      <c r="TH20" s="65"/>
      <c r="TI20" s="65"/>
      <c r="TJ20" s="65"/>
      <c r="TK20" s="65"/>
      <c r="TL20" s="65"/>
      <c r="TM20" s="65"/>
      <c r="TN20" s="65"/>
      <c r="TO20" s="65"/>
      <c r="TP20" s="65"/>
      <c r="TQ20" s="65"/>
      <c r="TR20" s="65"/>
      <c r="TS20" s="65"/>
      <c r="TT20" s="65"/>
      <c r="TU20" s="65"/>
      <c r="TV20" s="65"/>
      <c r="TW20" s="65"/>
      <c r="TX20" s="65"/>
      <c r="TY20" s="65"/>
      <c r="TZ20" s="65"/>
      <c r="UA20" s="65"/>
      <c r="UB20" s="65"/>
      <c r="UC20" s="65"/>
      <c r="UD20" s="65"/>
      <c r="UE20" s="65"/>
      <c r="UF20" s="65"/>
      <c r="UG20" s="65"/>
      <c r="UH20" s="65"/>
      <c r="UI20" s="65"/>
      <c r="UJ20" s="65"/>
      <c r="UK20" s="65"/>
      <c r="UL20" s="65"/>
      <c r="UM20" s="65"/>
      <c r="UN20" s="65"/>
      <c r="UO20" s="65"/>
      <c r="UP20" s="65"/>
      <c r="UQ20" s="65"/>
      <c r="UR20" s="65"/>
      <c r="US20" s="65"/>
      <c r="UT20" s="65"/>
      <c r="UU20" s="65"/>
      <c r="UV20" s="65"/>
      <c r="UW20" s="65"/>
      <c r="UX20" s="65"/>
      <c r="UY20" s="65"/>
      <c r="UZ20" s="65"/>
      <c r="VA20" s="65"/>
      <c r="VB20" s="65"/>
      <c r="VC20" s="65"/>
      <c r="VD20" s="65"/>
      <c r="VE20" s="65"/>
      <c r="VF20" s="65"/>
      <c r="VG20" s="65"/>
      <c r="VH20" s="65"/>
      <c r="VI20" s="65"/>
      <c r="VJ20" s="65"/>
      <c r="VK20" s="65"/>
      <c r="VL20" s="65"/>
      <c r="VM20" s="65"/>
      <c r="VN20" s="65"/>
      <c r="VO20" s="65"/>
      <c r="VP20" s="65"/>
      <c r="VQ20" s="65"/>
      <c r="VR20" s="65"/>
      <c r="VS20" s="65"/>
      <c r="VT20" s="65"/>
      <c r="VU20" s="65"/>
      <c r="VV20" s="65"/>
      <c r="VW20" s="65"/>
      <c r="VX20" s="65"/>
      <c r="VY20" s="65"/>
      <c r="VZ20" s="65"/>
      <c r="WA20" s="65"/>
      <c r="WB20" s="65"/>
      <c r="WC20" s="65"/>
      <c r="WD20" s="65"/>
      <c r="WE20" s="65"/>
      <c r="WF20" s="65"/>
      <c r="WG20" s="65"/>
      <c r="WH20" s="65"/>
      <c r="WI20" s="65"/>
      <c r="WJ20" s="65"/>
      <c r="WK20" s="65"/>
      <c r="WL20" s="65"/>
      <c r="WM20" s="65"/>
      <c r="WN20" s="65"/>
      <c r="WO20" s="65"/>
      <c r="WP20" s="65"/>
      <c r="WQ20" s="65"/>
      <c r="WR20" s="65"/>
      <c r="WS20" s="65"/>
      <c r="WT20" s="65"/>
      <c r="WU20" s="65"/>
      <c r="WV20" s="65"/>
      <c r="WW20" s="65"/>
      <c r="WX20" s="65"/>
      <c r="WY20" s="65"/>
      <c r="WZ20" s="65"/>
      <c r="XA20" s="65"/>
      <c r="XB20" s="65"/>
      <c r="XC20" s="65"/>
      <c r="XD20" s="65"/>
      <c r="XE20" s="65"/>
      <c r="XF20" s="65"/>
      <c r="XG20" s="65"/>
      <c r="XH20" s="65"/>
      <c r="XI20" s="65"/>
      <c r="XJ20" s="65"/>
      <c r="XK20" s="65"/>
      <c r="XL20" s="65"/>
      <c r="XM20" s="65"/>
      <c r="XN20" s="65"/>
      <c r="XO20" s="65"/>
      <c r="XP20" s="65"/>
      <c r="XQ20" s="65"/>
      <c r="XR20" s="65"/>
      <c r="XS20" s="65"/>
      <c r="XT20" s="65"/>
      <c r="XU20" s="65"/>
      <c r="XV20" s="65"/>
      <c r="XW20" s="65"/>
      <c r="XX20" s="65"/>
      <c r="XY20" s="65"/>
      <c r="XZ20" s="65"/>
      <c r="YA20" s="65"/>
      <c r="YB20" s="65"/>
      <c r="YC20" s="65"/>
      <c r="YD20" s="65"/>
      <c r="YE20" s="65"/>
      <c r="YF20" s="65"/>
      <c r="YG20" s="65"/>
      <c r="YH20" s="65"/>
      <c r="YI20" s="65"/>
      <c r="YJ20" s="65"/>
      <c r="YK20" s="65"/>
      <c r="YL20" s="65"/>
      <c r="YM20" s="65"/>
      <c r="YN20" s="65"/>
      <c r="YO20" s="65"/>
      <c r="YP20" s="65"/>
      <c r="YQ20" s="65"/>
      <c r="YR20" s="65"/>
      <c r="YS20" s="65"/>
      <c r="YT20" s="65"/>
      <c r="YU20" s="65"/>
      <c r="YV20" s="65"/>
      <c r="YW20" s="65"/>
      <c r="YX20" s="65"/>
      <c r="YY20" s="65"/>
      <c r="YZ20" s="65"/>
      <c r="ZA20" s="65"/>
      <c r="ZB20" s="65"/>
      <c r="ZC20" s="65"/>
      <c r="ZD20" s="65"/>
      <c r="ZE20" s="65"/>
      <c r="ZF20" s="65"/>
      <c r="ZG20" s="65"/>
      <c r="ZH20" s="65"/>
      <c r="ZI20" s="65"/>
      <c r="ZJ20" s="65"/>
      <c r="ZK20" s="65"/>
      <c r="ZL20" s="65"/>
      <c r="ZM20" s="65"/>
      <c r="ZN20" s="65"/>
      <c r="ZO20" s="65"/>
      <c r="ZP20" s="65"/>
      <c r="ZQ20" s="65"/>
      <c r="ZR20" s="65"/>
      <c r="ZS20" s="65"/>
      <c r="ZT20" s="65"/>
      <c r="ZU20" s="65"/>
      <c r="ZV20" s="65"/>
      <c r="ZW20" s="65"/>
      <c r="ZX20" s="65"/>
      <c r="ZY20" s="65"/>
      <c r="ZZ20" s="65"/>
      <c r="AAA20" s="65"/>
      <c r="AAB20" s="65"/>
      <c r="AAC20" s="65"/>
      <c r="AAD20" s="65"/>
      <c r="AAE20" s="65"/>
      <c r="AAF20" s="65"/>
      <c r="AAG20" s="65"/>
      <c r="AAH20" s="65"/>
      <c r="AAI20" s="65"/>
      <c r="AAJ20" s="65"/>
      <c r="AAK20" s="65"/>
      <c r="AAL20" s="65"/>
      <c r="AAM20" s="65"/>
      <c r="AAN20" s="65"/>
      <c r="AAO20" s="65"/>
      <c r="AAP20" s="65"/>
      <c r="AAQ20" s="65"/>
      <c r="AAR20" s="65"/>
      <c r="AAS20" s="65"/>
      <c r="AAT20" s="65"/>
      <c r="AAU20" s="65"/>
      <c r="AAV20" s="65"/>
      <c r="AAW20" s="65"/>
      <c r="AAX20" s="65"/>
      <c r="AAY20" s="65"/>
      <c r="AAZ20" s="65"/>
      <c r="ABA20" s="65"/>
      <c r="ABB20" s="65"/>
      <c r="ABC20" s="65"/>
      <c r="ABD20" s="65"/>
      <c r="ABE20" s="65"/>
      <c r="ABF20" s="65"/>
      <c r="ABG20" s="65"/>
      <c r="ABH20" s="65"/>
      <c r="ABI20" s="65"/>
      <c r="ABJ20" s="65"/>
      <c r="ABK20" s="65"/>
      <c r="ABL20" s="65"/>
      <c r="ABM20" s="65"/>
      <c r="ABN20" s="65"/>
      <c r="ABO20" s="65"/>
      <c r="ABP20" s="65"/>
      <c r="ABQ20" s="65"/>
      <c r="ABR20" s="65"/>
      <c r="ABS20" s="65"/>
      <c r="ABT20" s="65"/>
      <c r="ABU20" s="65"/>
      <c r="ABV20" s="65"/>
      <c r="ABW20" s="65"/>
      <c r="ABX20" s="65"/>
      <c r="ABY20" s="65"/>
      <c r="ABZ20" s="65"/>
      <c r="ACA20" s="65"/>
      <c r="ACB20" s="65"/>
      <c r="ACC20" s="65"/>
      <c r="ACD20" s="65"/>
      <c r="ACE20" s="65"/>
      <c r="ACF20" s="65"/>
      <c r="ACG20" s="65"/>
      <c r="ACH20" s="65"/>
      <c r="ACI20" s="65"/>
      <c r="ACJ20" s="65"/>
      <c r="ACK20" s="65"/>
      <c r="ACL20" s="65"/>
      <c r="ACM20" s="65"/>
      <c r="ACN20" s="65"/>
      <c r="ACO20" s="65"/>
      <c r="ACP20" s="65"/>
      <c r="ACQ20" s="65"/>
      <c r="ACR20" s="65"/>
      <c r="ACS20" s="65"/>
      <c r="ACT20" s="65"/>
      <c r="ACU20" s="65"/>
      <c r="ACV20" s="65"/>
      <c r="ACW20" s="65"/>
      <c r="ACX20" s="65"/>
      <c r="ACY20" s="65"/>
      <c r="ACZ20" s="65"/>
      <c r="ADA20" s="65"/>
      <c r="ADB20" s="65"/>
      <c r="ADC20" s="65"/>
      <c r="ADD20" s="65"/>
      <c r="ADE20" s="65"/>
      <c r="ADF20" s="65"/>
      <c r="ADG20" s="65"/>
      <c r="ADH20" s="65"/>
      <c r="ADI20" s="65"/>
      <c r="ADJ20" s="65"/>
      <c r="ADK20" s="65"/>
      <c r="ADL20" s="65"/>
      <c r="ADM20" s="65"/>
      <c r="ADN20" s="65"/>
      <c r="ADO20" s="65"/>
      <c r="ADP20" s="65"/>
      <c r="ADQ20" s="65"/>
      <c r="ADR20" s="65"/>
      <c r="ADS20" s="65"/>
      <c r="ADT20" s="65"/>
      <c r="ADU20" s="65"/>
      <c r="ADV20" s="65"/>
      <c r="ADW20" s="65"/>
      <c r="ADX20" s="65"/>
      <c r="ADY20" s="65"/>
      <c r="ADZ20" s="65"/>
      <c r="AEA20" s="65"/>
      <c r="AEB20" s="65"/>
      <c r="AEC20" s="65"/>
      <c r="AED20" s="65"/>
      <c r="AEE20" s="65"/>
      <c r="AEF20" s="65"/>
      <c r="AEG20" s="65"/>
      <c r="AEH20" s="65"/>
      <c r="AEI20" s="65"/>
      <c r="AEJ20" s="65"/>
      <c r="AEK20" s="65"/>
      <c r="AEL20" s="65"/>
      <c r="AEM20" s="65"/>
      <c r="AEN20" s="65"/>
      <c r="AEO20" s="65"/>
      <c r="AEP20" s="65"/>
      <c r="AEQ20" s="65"/>
      <c r="AER20" s="65"/>
      <c r="AES20" s="65"/>
      <c r="AET20" s="65"/>
      <c r="AEU20" s="65"/>
      <c r="AEV20" s="65"/>
      <c r="AEW20" s="65"/>
      <c r="AEX20" s="65"/>
      <c r="AEY20" s="65"/>
      <c r="AEZ20" s="65"/>
      <c r="AFA20" s="65"/>
      <c r="AFB20" s="65"/>
      <c r="AFC20" s="65"/>
      <c r="AFD20" s="65"/>
      <c r="AFE20" s="65"/>
      <c r="AFF20" s="65"/>
      <c r="AFG20" s="65"/>
      <c r="AFH20" s="65"/>
      <c r="AFI20" s="65"/>
      <c r="AFJ20" s="65"/>
      <c r="AFK20" s="65"/>
      <c r="AFL20" s="65"/>
      <c r="AFM20" s="65"/>
      <c r="AFN20" s="65"/>
      <c r="AFO20" s="65"/>
      <c r="AFP20" s="65"/>
      <c r="AFQ20" s="65"/>
      <c r="AFR20" s="65"/>
      <c r="AFS20" s="65"/>
      <c r="AFT20" s="65"/>
      <c r="AFU20" s="65"/>
      <c r="AFV20" s="65"/>
      <c r="AFW20" s="65"/>
      <c r="AFX20" s="65"/>
      <c r="AFY20" s="65"/>
      <c r="AFZ20" s="65"/>
      <c r="AGA20" s="65"/>
      <c r="AGB20" s="65"/>
      <c r="AGC20" s="65"/>
      <c r="AGD20" s="65"/>
      <c r="AGE20" s="65"/>
      <c r="AGF20" s="65"/>
      <c r="AGG20" s="65"/>
      <c r="AGH20" s="65"/>
      <c r="AGI20" s="65"/>
      <c r="AGJ20" s="65"/>
      <c r="AGK20" s="65"/>
      <c r="AGL20" s="65"/>
      <c r="AGM20" s="65"/>
      <c r="AGN20" s="65"/>
      <c r="AGO20" s="65"/>
      <c r="AGP20" s="65"/>
      <c r="AGQ20" s="65"/>
      <c r="AGR20" s="65"/>
      <c r="AGS20" s="65"/>
      <c r="AGT20" s="65"/>
      <c r="AGU20" s="65"/>
      <c r="AGV20" s="65"/>
      <c r="AGW20" s="65"/>
      <c r="AGX20" s="65"/>
      <c r="AGY20" s="65"/>
      <c r="AGZ20" s="65"/>
      <c r="AHA20" s="65"/>
      <c r="AHB20" s="65"/>
      <c r="AHC20" s="65"/>
      <c r="AHD20" s="65"/>
      <c r="AHE20" s="65"/>
      <c r="AHF20" s="65"/>
      <c r="AHG20" s="65"/>
      <c r="AHH20" s="65"/>
      <c r="AHI20" s="65"/>
      <c r="AHJ20" s="65"/>
      <c r="AHK20" s="65"/>
      <c r="AHL20" s="65"/>
      <c r="AHM20" s="65"/>
      <c r="AHN20" s="65"/>
      <c r="AHO20" s="65"/>
      <c r="AHP20" s="65"/>
      <c r="AHQ20" s="65"/>
      <c r="AHR20" s="65"/>
      <c r="AHS20" s="65"/>
      <c r="AHT20" s="65"/>
      <c r="AHU20" s="65"/>
      <c r="AHV20" s="65"/>
      <c r="AHW20" s="65"/>
      <c r="AHX20" s="65"/>
      <c r="AHY20" s="65"/>
      <c r="AHZ20" s="65"/>
      <c r="AIA20" s="65"/>
      <c r="AIB20" s="65"/>
      <c r="AIC20" s="65"/>
      <c r="AID20" s="65"/>
      <c r="AIE20" s="65"/>
      <c r="AIF20" s="65"/>
      <c r="AIG20" s="65"/>
      <c r="AIH20" s="65"/>
      <c r="AII20" s="65"/>
      <c r="AIJ20" s="65"/>
      <c r="AIK20" s="65"/>
      <c r="AIL20" s="65"/>
      <c r="AIM20" s="65"/>
      <c r="AIN20" s="65"/>
      <c r="AIO20" s="65"/>
      <c r="AIP20" s="65"/>
      <c r="AIQ20" s="65"/>
      <c r="AIR20" s="65"/>
      <c r="AIS20" s="65"/>
      <c r="AIT20" s="65"/>
      <c r="AIU20" s="65"/>
      <c r="AIV20" s="65"/>
      <c r="AIW20" s="65"/>
      <c r="AIX20" s="65"/>
      <c r="AIY20" s="65"/>
      <c r="AIZ20" s="65"/>
      <c r="AJA20" s="65"/>
      <c r="AJB20" s="65"/>
      <c r="AJC20" s="65"/>
      <c r="AJD20" s="65"/>
      <c r="AJE20" s="65"/>
      <c r="AJF20" s="65"/>
      <c r="AJG20" s="65"/>
      <c r="AJH20" s="65"/>
      <c r="AJI20" s="65"/>
      <c r="AJJ20" s="65"/>
      <c r="AJK20" s="65"/>
      <c r="AJL20" s="65"/>
      <c r="AJM20" s="65"/>
      <c r="AJN20" s="65"/>
      <c r="AJO20" s="65"/>
      <c r="AJP20" s="65"/>
      <c r="AJQ20" s="65"/>
      <c r="AJR20" s="65"/>
      <c r="AJS20" s="65"/>
      <c r="AJT20" s="65"/>
      <c r="AJU20" s="65"/>
      <c r="AJV20" s="65"/>
      <c r="AJW20" s="65"/>
      <c r="AJX20" s="65"/>
      <c r="AJY20" s="65"/>
      <c r="AJZ20" s="65"/>
      <c r="AKA20" s="65"/>
      <c r="AKB20" s="65"/>
      <c r="AKC20" s="65"/>
      <c r="AKD20" s="65"/>
      <c r="AKE20" s="65"/>
      <c r="AKF20" s="65"/>
      <c r="AKG20" s="65"/>
      <c r="AKH20" s="65"/>
      <c r="AKI20" s="65"/>
      <c r="AKJ20" s="65"/>
      <c r="AKK20" s="65"/>
      <c r="AKL20" s="65"/>
      <c r="AKM20" s="65"/>
      <c r="AKN20" s="65"/>
      <c r="AKO20" s="65"/>
    </row>
    <row r="21" spans="1:977" s="68" customFormat="1" ht="27.75" customHeight="1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302">
        <v>1</v>
      </c>
      <c r="V21" s="302"/>
      <c r="W21" s="121">
        <v>2</v>
      </c>
      <c r="X21" s="121">
        <v>3</v>
      </c>
      <c r="Y21" s="121">
        <v>4</v>
      </c>
      <c r="Z21" s="121">
        <v>5</v>
      </c>
      <c r="AA21" s="121">
        <v>6</v>
      </c>
      <c r="AB21" s="121">
        <v>7</v>
      </c>
      <c r="AC21" s="121">
        <v>8</v>
      </c>
      <c r="AD21" s="121">
        <v>9</v>
      </c>
      <c r="AE21" s="121">
        <v>10</v>
      </c>
      <c r="AF21" s="121">
        <v>11</v>
      </c>
      <c r="AG21" s="121">
        <v>12</v>
      </c>
    </row>
    <row r="22" spans="1:977" s="69" customFormat="1" ht="28.5" customHeight="1">
      <c r="A22" s="67">
        <v>0.01</v>
      </c>
      <c r="B22" s="67">
        <v>0.26</v>
      </c>
      <c r="C22" s="67">
        <v>0.51</v>
      </c>
      <c r="D22" s="67">
        <v>0.76000000000000023</v>
      </c>
      <c r="E22" s="67">
        <v>1.02</v>
      </c>
      <c r="F22" s="67">
        <v>1.2700000000000002</v>
      </c>
      <c r="G22" s="67">
        <v>1.5200000000000005</v>
      </c>
      <c r="H22" s="67">
        <v>1.7700000000000007</v>
      </c>
      <c r="I22" s="67">
        <v>2.0200000000000005</v>
      </c>
      <c r="J22" s="67">
        <v>2.2699999999999951</v>
      </c>
      <c r="K22" s="45">
        <f t="shared" ref="K22:T37" si="0">IF(LEN(X22)=0,"",1+ABS((X22*A22)/LEN(X22))+A22)</f>
        <v>2850.4185714285718</v>
      </c>
      <c r="L22" s="45" t="str">
        <f t="shared" si="0"/>
        <v/>
      </c>
      <c r="M22" s="45">
        <f t="shared" si="0"/>
        <v>175888.34285714288</v>
      </c>
      <c r="N22" s="45" t="str">
        <f t="shared" si="0"/>
        <v/>
      </c>
      <c r="O22" s="45">
        <f t="shared" si="0"/>
        <v>210918.25750000001</v>
      </c>
      <c r="P22" s="45" t="str">
        <f t="shared" si="0"/>
        <v/>
      </c>
      <c r="Q22" s="45">
        <f t="shared" si="0"/>
        <v>1565425.9828571435</v>
      </c>
      <c r="R22" s="45">
        <f t="shared" si="0"/>
        <v>2519385.6228571436</v>
      </c>
      <c r="S22" s="45" t="str">
        <f t="shared" si="0"/>
        <v/>
      </c>
      <c r="T22" s="45" t="str">
        <f t="shared" si="0"/>
        <v/>
      </c>
      <c r="U22" s="298" t="s">
        <v>2591</v>
      </c>
      <c r="V22" s="298"/>
      <c r="W22" s="116">
        <v>901</v>
      </c>
      <c r="X22" s="122">
        <v>1994586</v>
      </c>
      <c r="Y22" s="123"/>
      <c r="Z22" s="123">
        <v>2414133</v>
      </c>
      <c r="AA22" s="123"/>
      <c r="AB22" s="123">
        <v>-1654245</v>
      </c>
      <c r="AC22" s="123"/>
      <c r="AD22" s="123">
        <v>7209187</v>
      </c>
      <c r="AE22" s="140">
        <f>IFERROR(IF(AND(X22,Y22,Z22,AA22,AB22,AC22,AD22)="","",SUM(X22,Y22,Z22,AA22,AB22,AC22,AD22)),"")</f>
        <v>9963661</v>
      </c>
      <c r="AF22" s="123"/>
      <c r="AG22" s="140" t="str">
        <f>IFERROR(IF(AND(AE22,AF22)="","",IF(#REF!="Konsolidovani",SUM(AE22,AF22),"")),"")</f>
        <v/>
      </c>
    </row>
    <row r="23" spans="1:977" s="68" customFormat="1" ht="28.5" customHeight="1">
      <c r="A23" s="67">
        <v>0.02</v>
      </c>
      <c r="B23" s="67">
        <v>0.27</v>
      </c>
      <c r="C23" s="67">
        <v>0.52</v>
      </c>
      <c r="D23" s="67">
        <v>0.77000000000000024</v>
      </c>
      <c r="E23" s="67">
        <v>1.03</v>
      </c>
      <c r="F23" s="67">
        <v>1.2800000000000002</v>
      </c>
      <c r="G23" s="67">
        <v>1.5300000000000005</v>
      </c>
      <c r="H23" s="67">
        <v>1.7800000000000007</v>
      </c>
      <c r="I23" s="67">
        <v>2.0300000000000002</v>
      </c>
      <c r="J23" s="67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01" t="s">
        <v>2497</v>
      </c>
      <c r="V23" s="301"/>
      <c r="W23" s="125">
        <v>902</v>
      </c>
      <c r="X23" s="126"/>
      <c r="Y23" s="126"/>
      <c r="Z23" s="126"/>
      <c r="AA23" s="126"/>
      <c r="AB23" s="126"/>
      <c r="AC23" s="126"/>
      <c r="AD23" s="126"/>
      <c r="AE23" s="141"/>
      <c r="AF23" s="126"/>
      <c r="AG23" s="140" t="str">
        <f>IFERROR(IF(AND(AE23,AF23)="","",IF(#REF!="Konsolidovani",SUM(AE23,AF23),"")),"")</f>
        <v/>
      </c>
    </row>
    <row r="24" spans="1:977" s="68" customFormat="1" ht="28.5" customHeight="1">
      <c r="A24" s="67">
        <v>0.03</v>
      </c>
      <c r="B24" s="67">
        <v>0.28000000000000003</v>
      </c>
      <c r="C24" s="67">
        <v>0.53</v>
      </c>
      <c r="D24" s="67">
        <v>0.78000000000000025</v>
      </c>
      <c r="E24" s="67">
        <v>1.04</v>
      </c>
      <c r="F24" s="67">
        <v>1.2900000000000003</v>
      </c>
      <c r="G24" s="67">
        <v>1.5400000000000005</v>
      </c>
      <c r="H24" s="67">
        <v>1.7900000000000007</v>
      </c>
      <c r="I24" s="67">
        <v>2.04</v>
      </c>
      <c r="J24" s="67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01" t="s">
        <v>2498</v>
      </c>
      <c r="V24" s="301"/>
      <c r="W24" s="125">
        <v>903</v>
      </c>
      <c r="X24" s="126"/>
      <c r="Y24" s="126"/>
      <c r="Z24" s="126"/>
      <c r="AA24" s="126"/>
      <c r="AB24" s="126"/>
      <c r="AC24" s="126"/>
      <c r="AD24" s="126"/>
      <c r="AE24" s="141" t="str">
        <f>IFERROR(IF(AND(X24,Y24,Z24,AA24,AB24,AC24,AD24)="","",SUM(X24,Y24,Z24,AA24,AB24,AC24,AD24)),"")</f>
        <v/>
      </c>
      <c r="AF24" s="126"/>
      <c r="AG24" s="140" t="str">
        <f>IFERROR(IF(AND(AE24,AF24)="","",IF(#REF!="Konsolidovani",SUM(AE24,AF24),"")),"")</f>
        <v/>
      </c>
    </row>
    <row r="25" spans="1:977" s="69" customFormat="1" ht="28.5" customHeight="1">
      <c r="A25" s="67">
        <v>0.04</v>
      </c>
      <c r="B25" s="67">
        <v>0.28999999999999998</v>
      </c>
      <c r="C25" s="67">
        <v>0.54</v>
      </c>
      <c r="D25" s="67">
        <v>0.79000000000000026</v>
      </c>
      <c r="E25" s="67">
        <v>1.05</v>
      </c>
      <c r="F25" s="67">
        <v>1.3000000000000003</v>
      </c>
      <c r="G25" s="67">
        <v>1.5500000000000005</v>
      </c>
      <c r="H25" s="67">
        <v>1.8000000000000007</v>
      </c>
      <c r="I25" s="67">
        <v>2.0499999999999998</v>
      </c>
      <c r="J25" s="67">
        <v>2.2999999999999945</v>
      </c>
      <c r="K25" s="45">
        <f t="shared" si="0"/>
        <v>11398.674285714287</v>
      </c>
      <c r="L25" s="45" t="str">
        <f t="shared" si="0"/>
        <v/>
      </c>
      <c r="M25" s="45">
        <f t="shared" si="0"/>
        <v>186234.65714285715</v>
      </c>
      <c r="N25" s="45" t="str">
        <f t="shared" si="0"/>
        <v/>
      </c>
      <c r="O25" s="45">
        <f t="shared" si="0"/>
        <v>217121.70624999999</v>
      </c>
      <c r="P25" s="45" t="str">
        <f t="shared" si="0"/>
        <v/>
      </c>
      <c r="Q25" s="45">
        <f t="shared" si="0"/>
        <v>1596322.5285714292</v>
      </c>
      <c r="R25" s="45">
        <f t="shared" si="0"/>
        <v>2562087.0571428579</v>
      </c>
      <c r="S25" s="45" t="str">
        <f t="shared" si="0"/>
        <v/>
      </c>
      <c r="T25" s="45" t="str">
        <f t="shared" si="0"/>
        <v/>
      </c>
      <c r="U25" s="300" t="s">
        <v>2592</v>
      </c>
      <c r="V25" s="300"/>
      <c r="W25" s="116">
        <v>904</v>
      </c>
      <c r="X25" s="140">
        <f>IFERROR(IF(AND(X22,X23,X24)="","",SUM(X22,X23,X24)),"")</f>
        <v>1994586</v>
      </c>
      <c r="Y25" s="140" t="str">
        <f t="shared" ref="Y25:AF25" si="1">IFERROR(IF(AND(Y22,Y23,Y24)="","",SUM(Y22,Y23,Y24)),"")</f>
        <v/>
      </c>
      <c r="Z25" s="140">
        <f t="shared" si="1"/>
        <v>2414133</v>
      </c>
      <c r="AA25" s="140" t="str">
        <f t="shared" si="1"/>
        <v/>
      </c>
      <c r="AB25" s="140">
        <f t="shared" si="1"/>
        <v>-1654245</v>
      </c>
      <c r="AC25" s="140" t="str">
        <f t="shared" si="1"/>
        <v/>
      </c>
      <c r="AD25" s="140">
        <f t="shared" si="1"/>
        <v>7209187</v>
      </c>
      <c r="AE25" s="140">
        <f>IFERROR(IF(AND(X25,Y25,Z25,AA25,AB25,AC25,AD25)="","",SUM(X25,Y25,Z25,AA25,AB25,AC25,AD25)),"")</f>
        <v>9963661</v>
      </c>
      <c r="AF25" s="140" t="str">
        <f t="shared" si="1"/>
        <v/>
      </c>
      <c r="AG25" s="140" t="str">
        <f>IFERROR(IF(AND(AE25,AF25)="","",IF(#REF!="Konsolidovani",SUM(AE25,AF25),"")),"")</f>
        <v/>
      </c>
    </row>
    <row r="26" spans="1:977" s="69" customFormat="1" ht="28.5" customHeight="1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27"/>
      <c r="V26" s="128"/>
      <c r="W26" s="129"/>
      <c r="X26" s="130"/>
      <c r="Y26" s="130"/>
      <c r="Z26" s="130"/>
      <c r="AA26" s="130"/>
      <c r="AB26" s="130"/>
      <c r="AC26" s="130"/>
      <c r="AD26" s="130"/>
      <c r="AE26" s="130"/>
      <c r="AF26" s="130"/>
      <c r="AG26" s="131"/>
    </row>
    <row r="27" spans="1:977" s="68" customFormat="1" ht="28.5" customHeight="1">
      <c r="A27" s="67">
        <v>0.05</v>
      </c>
      <c r="B27" s="67">
        <v>0.3</v>
      </c>
      <c r="C27" s="67">
        <v>0.55000000000000004</v>
      </c>
      <c r="D27" s="67">
        <v>0.80000000000000027</v>
      </c>
      <c r="E27" s="67">
        <v>1.06</v>
      </c>
      <c r="F27" s="67">
        <v>1.3100000000000003</v>
      </c>
      <c r="G27" s="67">
        <v>1.5600000000000005</v>
      </c>
      <c r="H27" s="67">
        <v>1.8100000000000007</v>
      </c>
      <c r="I27" s="67">
        <v>2.0599999999999996</v>
      </c>
      <c r="J27" s="67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>
        <f t="shared" si="0"/>
        <v>4564.9360000000006</v>
      </c>
      <c r="P27" s="45" t="str">
        <f t="shared" si="0"/>
        <v/>
      </c>
      <c r="Q27" s="45">
        <f t="shared" si="0"/>
        <v>42684.160000000011</v>
      </c>
      <c r="R27" s="45">
        <f t="shared" si="0"/>
        <v>56017.181666666693</v>
      </c>
      <c r="S27" s="45" t="str">
        <f t="shared" si="0"/>
        <v/>
      </c>
      <c r="T27" s="45" t="str">
        <f t="shared" si="0"/>
        <v/>
      </c>
      <c r="U27" s="301" t="s">
        <v>2499</v>
      </c>
      <c r="V27" s="301"/>
      <c r="W27" s="125">
        <v>905</v>
      </c>
      <c r="X27" s="126"/>
      <c r="Y27" s="126"/>
      <c r="Z27" s="126"/>
      <c r="AA27" s="126"/>
      <c r="AB27" s="126">
        <v>21523</v>
      </c>
      <c r="AC27" s="126"/>
      <c r="AD27" s="126">
        <v>164160</v>
      </c>
      <c r="AE27" s="141">
        <f>IFERROR(IF(AND(X27,Y27,Z27,AA27,AB27,AC27,AD27)="","",SUM(X27,Y27,Z27,AA27,AB27,AC27,AD27)),"")</f>
        <v>185683</v>
      </c>
      <c r="AF27" s="126"/>
      <c r="AG27" s="141" t="str">
        <f>IFERROR(IF(AND(AE27,AF27)="","",IF(#REF!="Konsolidovani",SUM(AE27,AF27),"")),"")</f>
        <v/>
      </c>
    </row>
    <row r="28" spans="1:977" s="68" customFormat="1" ht="28.5" customHeight="1">
      <c r="A28" s="67">
        <v>0.06</v>
      </c>
      <c r="B28" s="67">
        <v>0.31</v>
      </c>
      <c r="C28" s="67">
        <v>0.56000000000000005</v>
      </c>
      <c r="D28" s="67">
        <v>0.81000000000000028</v>
      </c>
      <c r="E28" s="67">
        <v>1.07</v>
      </c>
      <c r="F28" s="67">
        <v>1.3200000000000003</v>
      </c>
      <c r="G28" s="67">
        <v>1.5700000000000005</v>
      </c>
      <c r="H28" s="67">
        <v>1.8200000000000007</v>
      </c>
      <c r="I28" s="67">
        <v>2.0699999999999994</v>
      </c>
      <c r="J28" s="67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01" t="s">
        <v>2500</v>
      </c>
      <c r="V28" s="301"/>
      <c r="W28" s="125">
        <v>906</v>
      </c>
      <c r="X28" s="126"/>
      <c r="Y28" s="126"/>
      <c r="Z28" s="126"/>
      <c r="AA28" s="126"/>
      <c r="AB28" s="126"/>
      <c r="AC28" s="126"/>
      <c r="AD28" s="126"/>
      <c r="AE28" s="141" t="str">
        <f>IFERROR(IF(AND(X28,Y28,Z28,AA28,AB28,AC28,AD28)="","",SUM(X28,Y28,Z28,AA28,AB28,AC28,AD28)),"")</f>
        <v/>
      </c>
      <c r="AF28" s="126"/>
      <c r="AG28" s="141" t="str">
        <f>IFERROR(IF(AND(AE28,AF28)="","",IF(#REF!="Konsolidovani",SUM(AE28,AF28),"")),"")</f>
        <v/>
      </c>
    </row>
    <row r="29" spans="1:977" s="69" customFormat="1" ht="28.5" customHeight="1">
      <c r="A29" s="67">
        <v>7.0000000000000007E-2</v>
      </c>
      <c r="B29" s="67">
        <v>0.32</v>
      </c>
      <c r="C29" s="67">
        <v>0.57000000000000006</v>
      </c>
      <c r="D29" s="67">
        <v>0.82000000000000028</v>
      </c>
      <c r="E29" s="67">
        <v>1.08</v>
      </c>
      <c r="F29" s="67">
        <v>1.3300000000000003</v>
      </c>
      <c r="G29" s="67">
        <v>1.5800000000000005</v>
      </c>
      <c r="H29" s="67">
        <v>1.8300000000000007</v>
      </c>
      <c r="I29" s="67">
        <v>2.0799999999999992</v>
      </c>
      <c r="J29" s="67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>
        <f t="shared" si="0"/>
        <v>4651.0479999999998</v>
      </c>
      <c r="P29" s="45" t="str">
        <f t="shared" si="0"/>
        <v/>
      </c>
      <c r="Q29" s="45">
        <f t="shared" si="0"/>
        <v>43231.380000000012</v>
      </c>
      <c r="R29" s="45">
        <f t="shared" si="0"/>
        <v>56636.145000000026</v>
      </c>
      <c r="S29" s="45" t="str">
        <f t="shared" si="0"/>
        <v/>
      </c>
      <c r="T29" s="45" t="str">
        <f t="shared" si="0"/>
        <v/>
      </c>
      <c r="U29" s="300" t="s">
        <v>2501</v>
      </c>
      <c r="V29" s="301"/>
      <c r="W29" s="116">
        <v>907</v>
      </c>
      <c r="X29" s="140" t="str">
        <f>IFERROR(IF(AND(X27,X28)="","",SUM(X27,X28)),"")</f>
        <v/>
      </c>
      <c r="Y29" s="140" t="str">
        <f t="shared" ref="Y29:AF29" si="2">IFERROR(IF(AND(Y27,Y28)="","",SUM(Y27,Y28)),"")</f>
        <v/>
      </c>
      <c r="Z29" s="140" t="str">
        <f t="shared" si="2"/>
        <v/>
      </c>
      <c r="AA29" s="140" t="str">
        <f t="shared" si="2"/>
        <v/>
      </c>
      <c r="AB29" s="140">
        <f t="shared" si="2"/>
        <v>21523</v>
      </c>
      <c r="AC29" s="140" t="str">
        <f t="shared" si="2"/>
        <v/>
      </c>
      <c r="AD29" s="140">
        <f t="shared" si="2"/>
        <v>164160</v>
      </c>
      <c r="AE29" s="140">
        <f>IFERROR(IF(AND(X29,Y29,Z29,AA29,AB29,AC29,AD29)="","",SUM(X29,Y29,Z29,AA29,AB29,AC29,AD29)),"")</f>
        <v>185683</v>
      </c>
      <c r="AF29" s="140" t="str">
        <f t="shared" si="2"/>
        <v/>
      </c>
      <c r="AG29" s="141" t="str">
        <f>IFERROR(IF(AND(AE29,AF29)="","",IF(#REF!="Konsolidovani",SUM(AE29,AF29),"")),"")</f>
        <v/>
      </c>
      <c r="AH29" s="68"/>
    </row>
    <row r="30" spans="1:977" s="69" customFormat="1" ht="28.5" customHeight="1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2"/>
      <c r="V30" s="133"/>
      <c r="W30" s="134"/>
      <c r="X30" s="135"/>
      <c r="Y30" s="135"/>
      <c r="Z30" s="135"/>
      <c r="AA30" s="135"/>
      <c r="AB30" s="135"/>
      <c r="AC30" s="135"/>
      <c r="AD30" s="135"/>
      <c r="AE30" s="135"/>
      <c r="AF30" s="135"/>
      <c r="AG30" s="136"/>
      <c r="AH30" s="68"/>
    </row>
    <row r="31" spans="1:977" s="68" customFormat="1" ht="28.5" customHeight="1">
      <c r="A31" s="67">
        <v>0.08</v>
      </c>
      <c r="B31" s="67">
        <v>0.33</v>
      </c>
      <c r="C31" s="67">
        <v>0.58000000000000007</v>
      </c>
      <c r="D31" s="67">
        <v>0.83000000000000029</v>
      </c>
      <c r="E31" s="67">
        <v>1.0900000000000001</v>
      </c>
      <c r="F31" s="67">
        <v>1.3400000000000003</v>
      </c>
      <c r="G31" s="67">
        <v>1.5900000000000005</v>
      </c>
      <c r="H31" s="67">
        <v>1.8400000000000007</v>
      </c>
      <c r="I31" s="67">
        <v>2.089999999999999</v>
      </c>
      <c r="J31" s="67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01" t="s">
        <v>2502</v>
      </c>
      <c r="V31" s="301"/>
      <c r="W31" s="125">
        <v>908</v>
      </c>
      <c r="X31" s="126"/>
      <c r="Y31" s="126"/>
      <c r="Z31" s="126"/>
      <c r="AA31" s="126"/>
      <c r="AB31" s="126"/>
      <c r="AC31" s="126"/>
      <c r="AD31" s="126"/>
      <c r="AE31" s="141" t="str">
        <f>IFERROR(IF(AND(X31,Y31,Z31,AA31,AB31,AC31,AD31)="","",SUM(X31,Y31,Z31,AA31,AB31,AC31,AD31)),"")</f>
        <v/>
      </c>
      <c r="AF31" s="126"/>
      <c r="AG31" s="141" t="str">
        <f>IFERROR(IF(AND(AE31,AF31)="","",IF(#REF!="Konsolidovani",SUM(AE31,AF31),"")),"")</f>
        <v/>
      </c>
    </row>
    <row r="32" spans="1:977" s="68" customFormat="1" ht="28.5" customHeight="1">
      <c r="A32" s="67">
        <v>0.09</v>
      </c>
      <c r="B32" s="67">
        <v>0.34</v>
      </c>
      <c r="C32" s="67">
        <v>0.59000000000000008</v>
      </c>
      <c r="D32" s="67">
        <v>0.8400000000000003</v>
      </c>
      <c r="E32" s="67">
        <v>1.1000000000000001</v>
      </c>
      <c r="F32" s="67">
        <v>1.3500000000000003</v>
      </c>
      <c r="G32" s="67">
        <v>1.6000000000000005</v>
      </c>
      <c r="H32" s="67">
        <v>1.8500000000000008</v>
      </c>
      <c r="I32" s="67">
        <v>2.0999999999999988</v>
      </c>
      <c r="J32" s="67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01" t="s">
        <v>2503</v>
      </c>
      <c r="V32" s="301"/>
      <c r="W32" s="125">
        <v>909</v>
      </c>
      <c r="X32" s="126"/>
      <c r="Y32" s="126"/>
      <c r="Z32" s="126"/>
      <c r="AA32" s="126"/>
      <c r="AB32" s="126"/>
      <c r="AC32" s="126"/>
      <c r="AD32" s="126"/>
      <c r="AE32" s="141" t="str">
        <f>IFERROR(IF(AND(X32,Y32,Z32,AA32,AB32,AC32,AD32)="","",SUM(X32,Y32,Z32,AA32,AB32,AC32,AD32)),"")</f>
        <v/>
      </c>
      <c r="AF32" s="126"/>
      <c r="AG32" s="141" t="str">
        <f>IFERROR(IF(AND(AE32,AF32)="","",IF(#REF!="Konsolidovani",SUM(AE32,AF32),"")),"")</f>
        <v/>
      </c>
    </row>
    <row r="33" spans="1:33" s="68" customFormat="1" ht="28.5" customHeight="1">
      <c r="A33" s="67">
        <v>0.1</v>
      </c>
      <c r="B33" s="67">
        <v>0.35</v>
      </c>
      <c r="C33" s="67">
        <v>0.60000000000000009</v>
      </c>
      <c r="D33" s="67">
        <v>0.85000000000000031</v>
      </c>
      <c r="E33" s="67">
        <v>1.1100000000000001</v>
      </c>
      <c r="F33" s="67">
        <v>1.3600000000000003</v>
      </c>
      <c r="G33" s="67">
        <v>1.6100000000000005</v>
      </c>
      <c r="H33" s="67">
        <v>1.8600000000000008</v>
      </c>
      <c r="I33" s="67">
        <v>2.1099999999999985</v>
      </c>
      <c r="J33" s="67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>
        <f t="shared" si="0"/>
        <v>1329218.6100000006</v>
      </c>
      <c r="R33" s="45">
        <f t="shared" si="0"/>
        <v>1535618.8600000006</v>
      </c>
      <c r="S33" s="45" t="str">
        <f t="shared" si="0"/>
        <v/>
      </c>
      <c r="T33" s="45" t="str">
        <f t="shared" si="0"/>
        <v/>
      </c>
      <c r="U33" s="301" t="s">
        <v>2504</v>
      </c>
      <c r="V33" s="301"/>
      <c r="W33" s="125">
        <v>910</v>
      </c>
      <c r="X33" s="126"/>
      <c r="Y33" s="126"/>
      <c r="Z33" s="126"/>
      <c r="AA33" s="126"/>
      <c r="AB33" s="126"/>
      <c r="AC33" s="126"/>
      <c r="AD33" s="126">
        <v>5779200</v>
      </c>
      <c r="AE33" s="141">
        <f>IFERROR(IF(AND(X33,Y33,Z33,AA33,AB33,AC33,AD33)="","",SUM(X33,Y33,Z33,AA33,AB33,AC33,AD33)),"")</f>
        <v>5779200</v>
      </c>
      <c r="AF33" s="126"/>
      <c r="AG33" s="141" t="str">
        <f>IFERROR(IF(AND(AE33,AF33)="","",IF(#REF!="Konsolidovani",SUM(AE33,AF33),"")),"")</f>
        <v/>
      </c>
    </row>
    <row r="34" spans="1:33" s="68" customFormat="1" ht="28.5" customHeight="1">
      <c r="A34" s="67">
        <v>0.11</v>
      </c>
      <c r="B34" s="67">
        <v>0.36</v>
      </c>
      <c r="C34" s="67">
        <v>0.6100000000000001</v>
      </c>
      <c r="D34" s="67">
        <v>0.86000000000000032</v>
      </c>
      <c r="E34" s="67">
        <v>1.1200000000000001</v>
      </c>
      <c r="F34" s="67">
        <v>1.3700000000000003</v>
      </c>
      <c r="G34" s="67">
        <v>1.6200000000000006</v>
      </c>
      <c r="H34" s="67">
        <v>1.8700000000000008</v>
      </c>
      <c r="I34" s="67">
        <v>2.1199999999999983</v>
      </c>
      <c r="J34" s="67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01" t="s">
        <v>2505</v>
      </c>
      <c r="V34" s="301"/>
      <c r="W34" s="125">
        <v>911</v>
      </c>
      <c r="X34" s="126"/>
      <c r="Y34" s="126"/>
      <c r="Z34" s="126"/>
      <c r="AA34" s="126"/>
      <c r="AB34" s="126"/>
      <c r="AC34" s="126"/>
      <c r="AD34" s="126"/>
      <c r="AE34" s="141" t="str">
        <f>IFERROR(IF(AND(X34,Y34,Z34,AA34,AB34,AC34,AD34)="","",SUM(X34,Y34,Z34,AA34,AB34,AC34,AD34)),"")</f>
        <v/>
      </c>
      <c r="AF34" s="126"/>
      <c r="AG34" s="141" t="str">
        <f>IFERROR(IF(AND(AE34,AF34)="","",IF(#REF!="Konsolidovani",SUM(AE34,AF34),"")),"")</f>
        <v/>
      </c>
    </row>
    <row r="35" spans="1:33" s="69" customFormat="1" ht="28.5" customHeight="1">
      <c r="A35" s="67">
        <v>0.12</v>
      </c>
      <c r="B35" s="67">
        <v>0.37</v>
      </c>
      <c r="C35" s="67">
        <v>0.62000000000000011</v>
      </c>
      <c r="D35" s="67">
        <v>0.87000000000000033</v>
      </c>
      <c r="E35" s="67">
        <v>1.1300000000000001</v>
      </c>
      <c r="F35" s="67">
        <v>1.3800000000000003</v>
      </c>
      <c r="G35" s="67">
        <v>1.6300000000000006</v>
      </c>
      <c r="H35" s="67">
        <v>1.8800000000000008</v>
      </c>
      <c r="I35" s="67">
        <v>2.1299999999999981</v>
      </c>
      <c r="J35" s="67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299" t="s">
        <v>2506</v>
      </c>
      <c r="V35" s="299"/>
      <c r="W35" s="125">
        <v>912</v>
      </c>
      <c r="X35" s="126"/>
      <c r="Y35" s="126"/>
      <c r="Z35" s="126"/>
      <c r="AA35" s="126"/>
      <c r="AB35" s="126"/>
      <c r="AC35" s="126"/>
      <c r="AD35" s="126"/>
      <c r="AE35" s="141" t="str">
        <f>IFERROR(IF(AND(X35,Y35,Z35,AA35,AB35,AC35,AD35)="","",SUM(X35,Y35,Z35,AA35,AB35,AC35,AD35)),"")</f>
        <v/>
      </c>
      <c r="AF35" s="126"/>
      <c r="AG35" s="141" t="str">
        <f>IFERROR(IF(AND(AE35,AF35)="","",IF(#REF!="Konsolidovani",SUM(AE35,AF35),"")),"")</f>
        <v/>
      </c>
    </row>
    <row r="36" spans="1:33" s="69" customFormat="1" ht="28.5" customHeight="1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37"/>
      <c r="V36" s="138"/>
      <c r="W36" s="129"/>
      <c r="X36" s="130"/>
      <c r="Y36" s="130"/>
      <c r="Z36" s="130"/>
      <c r="AA36" s="130"/>
      <c r="AB36" s="130"/>
      <c r="AC36" s="130"/>
      <c r="AD36" s="130"/>
      <c r="AE36" s="130"/>
      <c r="AF36" s="130"/>
      <c r="AG36" s="131"/>
    </row>
    <row r="37" spans="1:33" s="68" customFormat="1" ht="28.5" customHeight="1">
      <c r="A37" s="67">
        <v>0.13</v>
      </c>
      <c r="B37" s="67">
        <v>0.38</v>
      </c>
      <c r="C37" s="67">
        <v>0.63000000000000012</v>
      </c>
      <c r="D37" s="67">
        <v>0.88000000000000034</v>
      </c>
      <c r="E37" s="67">
        <v>1.1400000000000001</v>
      </c>
      <c r="F37" s="67">
        <v>1.3900000000000003</v>
      </c>
      <c r="G37" s="67">
        <v>1.6400000000000006</v>
      </c>
      <c r="H37" s="67">
        <v>1.8900000000000008</v>
      </c>
      <c r="I37" s="67">
        <v>2.1399999999999979</v>
      </c>
      <c r="J37" s="67">
        <v>2.3899999999999926</v>
      </c>
      <c r="K37" s="45">
        <f t="shared" si="0"/>
        <v>37043.44142857143</v>
      </c>
      <c r="L37" s="45" t="str">
        <f t="shared" si="0"/>
        <v/>
      </c>
      <c r="M37" s="45">
        <f t="shared" si="0"/>
        <v>217273.60000000003</v>
      </c>
      <c r="N37" s="45" t="str">
        <f t="shared" si="0"/>
        <v/>
      </c>
      <c r="O37" s="45">
        <f t="shared" si="0"/>
        <v>232665.02500000005</v>
      </c>
      <c r="P37" s="45" t="str">
        <f t="shared" si="0"/>
        <v/>
      </c>
      <c r="Q37" s="45">
        <f t="shared" si="0"/>
        <v>373488.50857142871</v>
      </c>
      <c r="R37" s="45">
        <f t="shared" si="0"/>
        <v>1179941.7700000005</v>
      </c>
      <c r="S37" s="45" t="str">
        <f t="shared" si="0"/>
        <v/>
      </c>
      <c r="T37" s="45" t="str">
        <f t="shared" si="0"/>
        <v/>
      </c>
      <c r="U37" s="300" t="s">
        <v>2593</v>
      </c>
      <c r="V37" s="300"/>
      <c r="W37" s="116">
        <v>913</v>
      </c>
      <c r="X37" s="140">
        <f>IFERROR(IF(AND(X25,X29,X31,X32,X33,X34,X35)="","",SUM(X25,X29,X31)-SUM(X32)-SUM(X33)+SUM(X34,X35)),"")</f>
        <v>1994586</v>
      </c>
      <c r="Y37" s="140" t="str">
        <f>IFERROR(IF(AND(Y25,Y29,Y31,Y32,Y33,Y34,Y35)="","",SUM(Y25,Y29,Y31)-SUM(Y32)-SUM(Y33)+SUM(Y34,Y35)),"")</f>
        <v/>
      </c>
      <c r="Z37" s="140">
        <f t="shared" ref="Z37:AD37" si="3">IFERROR(IF(AND(Z25,Z29,Z31,Z32,Z33,Z34,Z35)="","",SUM(Z25,Z29,Z31)-SUM(Z32)-SUM(Z33)+SUM(Z34,Z35)),"")</f>
        <v>2414133</v>
      </c>
      <c r="AA37" s="140" t="str">
        <f t="shared" si="3"/>
        <v/>
      </c>
      <c r="AB37" s="140">
        <f t="shared" si="3"/>
        <v>-1632722</v>
      </c>
      <c r="AC37" s="140" t="str">
        <f t="shared" si="3"/>
        <v/>
      </c>
      <c r="AD37" s="140">
        <f t="shared" si="3"/>
        <v>1594147</v>
      </c>
      <c r="AE37" s="140">
        <f>IFERROR(IF(AND(X37,Y37,Z37,AA37,AB37,AC37,AD37)="","",SUM(X37,Y37,Z37,AA37,AB37,AC37,AD37)),"")</f>
        <v>4370144</v>
      </c>
      <c r="AF37" s="140" t="str">
        <f>IFERROR(IF(AND(AF25,AF29,AF31,AF32,AF33,AF34,AF35)="","",SUM(AF25,AF29,AF31)-SUM(AF32)-SUM(AF33)+SUM(AF34,AF35)),"")</f>
        <v/>
      </c>
      <c r="AG37" s="140" t="str">
        <f>IFERROR(IF(AND(AE37,AF37)="","",IF(#REF!="Konsolidovani",SUM(AE37,AF37),"")),"")</f>
        <v/>
      </c>
    </row>
    <row r="38" spans="1:33" s="68" customFormat="1" ht="28.5" customHeight="1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2"/>
      <c r="V38" s="133"/>
      <c r="W38" s="134"/>
      <c r="X38" s="135"/>
      <c r="Y38" s="135"/>
      <c r="Z38" s="135"/>
      <c r="AA38" s="135"/>
      <c r="AB38" s="135"/>
      <c r="AC38" s="135"/>
      <c r="AD38" s="135"/>
      <c r="AE38" s="135"/>
      <c r="AF38" s="135"/>
      <c r="AG38" s="136"/>
    </row>
    <row r="39" spans="1:33" s="68" customFormat="1" ht="28.5" customHeight="1">
      <c r="A39" s="67">
        <v>0.14000000000000001</v>
      </c>
      <c r="B39" s="67">
        <v>0.39</v>
      </c>
      <c r="C39" s="67">
        <v>0.64000000000000012</v>
      </c>
      <c r="D39" s="67">
        <v>0.89000000000000035</v>
      </c>
      <c r="E39" s="67">
        <v>1.1500000000000001</v>
      </c>
      <c r="F39" s="67">
        <v>1.4000000000000004</v>
      </c>
      <c r="G39" s="67">
        <v>1.6500000000000006</v>
      </c>
      <c r="H39" s="67">
        <v>1.9000000000000008</v>
      </c>
      <c r="I39" s="67">
        <v>2.1499999999999977</v>
      </c>
      <c r="J39" s="67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01" t="s">
        <v>2507</v>
      </c>
      <c r="V39" s="301"/>
      <c r="W39" s="125">
        <v>914</v>
      </c>
      <c r="X39" s="126"/>
      <c r="Y39" s="126"/>
      <c r="Z39" s="126"/>
      <c r="AA39" s="126"/>
      <c r="AB39" s="126"/>
      <c r="AC39" s="126"/>
      <c r="AD39" s="126"/>
      <c r="AE39" s="141" t="str">
        <f>IFERROR(IF(AND(X39,Y39,Z39,AA39,AB39,AC39,AD39)="","",SUM(X39,Y39,Z39,AA39,AB39,AC39,AD39)),"")</f>
        <v/>
      </c>
      <c r="AF39" s="126"/>
      <c r="AG39" s="141" t="str">
        <f>IFERROR(IF(AND(AE39,AF39)="","",IF(#REF!="Konsolidovani",SUM(AE39,AF39),"")),"")</f>
        <v/>
      </c>
    </row>
    <row r="40" spans="1:33" s="69" customFormat="1" ht="28.5" customHeight="1">
      <c r="A40" s="67">
        <v>0.15</v>
      </c>
      <c r="B40" s="67">
        <v>0.4</v>
      </c>
      <c r="C40" s="67">
        <v>0.65000000000000013</v>
      </c>
      <c r="D40" s="67">
        <v>0.90000000000000036</v>
      </c>
      <c r="E40" s="67">
        <v>1.1600000000000001</v>
      </c>
      <c r="F40" s="67">
        <v>1.4100000000000004</v>
      </c>
      <c r="G40" s="67">
        <v>1.6600000000000006</v>
      </c>
      <c r="H40" s="67">
        <v>1.9100000000000008</v>
      </c>
      <c r="I40" s="67">
        <v>2.1599999999999975</v>
      </c>
      <c r="J40" s="67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01" t="s">
        <v>2508</v>
      </c>
      <c r="V40" s="301"/>
      <c r="W40" s="125">
        <v>915</v>
      </c>
      <c r="X40" s="126"/>
      <c r="Y40" s="126"/>
      <c r="Z40" s="126"/>
      <c r="AA40" s="126"/>
      <c r="AB40" s="126"/>
      <c r="AC40" s="126"/>
      <c r="AD40" s="126"/>
      <c r="AE40" s="141" t="str">
        <f>IFERROR(IF(AND(X40,Y40,Z40,AA40,AB40,AC40,AD40)="","",SUM(X40,Y40,Z40,AA40,AB40,AC40,AD40)),"")</f>
        <v/>
      </c>
      <c r="AF40" s="126"/>
      <c r="AG40" s="141" t="str">
        <f>IFERROR(IF(AND(AE40,AF40)="","",IF(#REF!="Konsolidovani",SUM(AE40,AF40),"")),"")</f>
        <v/>
      </c>
    </row>
    <row r="41" spans="1:33" s="68" customFormat="1" ht="28.5" customHeight="1">
      <c r="A41" s="67">
        <v>0.16</v>
      </c>
      <c r="B41" s="67">
        <v>0.41</v>
      </c>
      <c r="C41" s="67">
        <v>0.66000000000000014</v>
      </c>
      <c r="D41" s="67">
        <v>0.91000000000000036</v>
      </c>
      <c r="E41" s="67">
        <v>1.1700000000000002</v>
      </c>
      <c r="F41" s="67">
        <v>1.4200000000000004</v>
      </c>
      <c r="G41" s="67">
        <v>1.6700000000000006</v>
      </c>
      <c r="H41" s="67">
        <v>1.9200000000000008</v>
      </c>
      <c r="I41" s="67">
        <v>2.1699999999999973</v>
      </c>
      <c r="J41" s="67">
        <v>2.4199999999999919</v>
      </c>
      <c r="K41" s="45">
        <f t="shared" si="4"/>
        <v>45591.697142857149</v>
      </c>
      <c r="L41" s="45" t="str">
        <f t="shared" si="4"/>
        <v/>
      </c>
      <c r="M41" s="45">
        <f t="shared" si="4"/>
        <v>227619.91428571433</v>
      </c>
      <c r="N41" s="45" t="str">
        <f t="shared" si="4"/>
        <v/>
      </c>
      <c r="O41" s="45">
        <f t="shared" si="4"/>
        <v>238787.76250000004</v>
      </c>
      <c r="P41" s="45" t="str">
        <f t="shared" si="4"/>
        <v/>
      </c>
      <c r="Q41" s="45">
        <f t="shared" si="4"/>
        <v>380320.59714285727</v>
      </c>
      <c r="R41" s="45">
        <f t="shared" si="4"/>
        <v>1198670.9885714292</v>
      </c>
      <c r="S41" s="45" t="str">
        <f t="shared" si="4"/>
        <v/>
      </c>
      <c r="T41" s="45" t="str">
        <f t="shared" si="4"/>
        <v/>
      </c>
      <c r="U41" s="300" t="s">
        <v>2594</v>
      </c>
      <c r="V41" s="300"/>
      <c r="W41" s="116">
        <v>916</v>
      </c>
      <c r="X41" s="140">
        <f>IFERROR(IF(AND(X37,X39,X40)="","",SUM(X37,X39,X40)),"")</f>
        <v>1994586</v>
      </c>
      <c r="Y41" s="140" t="str">
        <f t="shared" ref="Y41:AD41" si="5">IFERROR(IF(AND(Y37,Y39,Y40)="","",SUM(Y37,Y39,Y40)),"")</f>
        <v/>
      </c>
      <c r="Z41" s="140">
        <f t="shared" si="5"/>
        <v>2414133</v>
      </c>
      <c r="AA41" s="140" t="str">
        <f t="shared" si="5"/>
        <v/>
      </c>
      <c r="AB41" s="140">
        <f t="shared" si="5"/>
        <v>-1632722</v>
      </c>
      <c r="AC41" s="140" t="str">
        <f t="shared" si="5"/>
        <v/>
      </c>
      <c r="AD41" s="140">
        <f t="shared" si="5"/>
        <v>1594147</v>
      </c>
      <c r="AE41" s="140">
        <f>IFERROR(IF(AND(X41,Y41,Z41,AA41,AB41,AC41,AD41)="","",SUM(X41,Y41,Z41,AA41,AB41,AC41,AD41)),"")</f>
        <v>4370144</v>
      </c>
      <c r="AF41" s="140" t="str">
        <f>IFERROR(IF(AND(AF37,AF39,AF40)="","",SUM(AF37,AF39,AF40)),"")</f>
        <v/>
      </c>
      <c r="AG41" s="141" t="str">
        <f>IFERROR(IF(AND(AE41,AF41)="","",IF(#REF!="Konsolidovani",SUM(AE41,AF41),"")),"")</f>
        <v/>
      </c>
    </row>
    <row r="42" spans="1:33" s="68" customFormat="1" ht="28.5" customHeight="1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27"/>
      <c r="V42" s="128"/>
      <c r="W42" s="134"/>
      <c r="X42" s="135"/>
      <c r="Y42" s="135"/>
      <c r="Z42" s="135"/>
      <c r="AA42" s="135"/>
      <c r="AB42" s="135"/>
      <c r="AC42" s="135"/>
      <c r="AD42" s="135"/>
      <c r="AE42" s="135"/>
      <c r="AF42" s="135"/>
      <c r="AG42" s="136"/>
    </row>
    <row r="43" spans="1:33" s="68" customFormat="1" ht="28.5" customHeight="1">
      <c r="A43" s="67">
        <v>0.17</v>
      </c>
      <c r="B43" s="67">
        <v>0.42</v>
      </c>
      <c r="C43" s="67">
        <v>0.67000000000000015</v>
      </c>
      <c r="D43" s="67">
        <v>0.92000000000000037</v>
      </c>
      <c r="E43" s="67">
        <v>1.1800000000000002</v>
      </c>
      <c r="F43" s="67">
        <v>1.4300000000000004</v>
      </c>
      <c r="G43" s="67">
        <v>1.6800000000000006</v>
      </c>
      <c r="H43" s="67">
        <v>1.9300000000000008</v>
      </c>
      <c r="I43" s="67">
        <v>2.1799999999999971</v>
      </c>
      <c r="J43" s="67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>
        <f t="shared" si="4"/>
        <v>619.32000000000005</v>
      </c>
      <c r="P43" s="45" t="str">
        <f t="shared" si="4"/>
        <v/>
      </c>
      <c r="Q43" s="45">
        <f t="shared" si="4"/>
        <v>29686.26400000001</v>
      </c>
      <c r="R43" s="45">
        <f t="shared" si="4"/>
        <v>34911.226000000017</v>
      </c>
      <c r="S43" s="45" t="str">
        <f t="shared" si="4"/>
        <v/>
      </c>
      <c r="T43" s="45" t="str">
        <f t="shared" si="4"/>
        <v/>
      </c>
      <c r="U43" s="301" t="s">
        <v>2509</v>
      </c>
      <c r="V43" s="301"/>
      <c r="W43" s="125">
        <v>917</v>
      </c>
      <c r="X43" s="126"/>
      <c r="Y43" s="126"/>
      <c r="Z43" s="126"/>
      <c r="AA43" s="126"/>
      <c r="AB43" s="126">
        <v>2092</v>
      </c>
      <c r="AC43" s="126"/>
      <c r="AD43" s="126">
        <v>88344</v>
      </c>
      <c r="AE43" s="141">
        <f>IFERROR(IF(AND(X43,Y43,Z43,AA43,AB43,AC43,AD43)="","",SUM(X43,Y43,Z43,AA43,AB43,AC43,AD43)),"")</f>
        <v>90436</v>
      </c>
      <c r="AF43" s="126"/>
      <c r="AG43" s="141" t="str">
        <f>IFERROR(IF(AND(AE43,AF43)="","",IF(#REF!="Konsolidovani",SUM(AE43,AF43),"")),"")</f>
        <v/>
      </c>
    </row>
    <row r="44" spans="1:33" s="68" customFormat="1" ht="28.5" customHeight="1">
      <c r="A44" s="67">
        <v>0.18</v>
      </c>
      <c r="B44" s="67">
        <v>0.43</v>
      </c>
      <c r="C44" s="67">
        <v>0.68000000000000016</v>
      </c>
      <c r="D44" s="67">
        <v>0.93000000000000038</v>
      </c>
      <c r="E44" s="67">
        <v>1.1900000000000002</v>
      </c>
      <c r="F44" s="67">
        <v>1.4400000000000004</v>
      </c>
      <c r="G44" s="67">
        <v>1.6900000000000006</v>
      </c>
      <c r="H44" s="67">
        <v>1.9400000000000008</v>
      </c>
      <c r="I44" s="67">
        <v>2.1899999999999968</v>
      </c>
      <c r="J44" s="67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01" t="s">
        <v>2510</v>
      </c>
      <c r="V44" s="301"/>
      <c r="W44" s="125">
        <v>918</v>
      </c>
      <c r="X44" s="126"/>
      <c r="Y44" s="126"/>
      <c r="Z44" s="126"/>
      <c r="AA44" s="126"/>
      <c r="AB44" s="126"/>
      <c r="AC44" s="126"/>
      <c r="AD44" s="126"/>
      <c r="AE44" s="141" t="str">
        <f>IFERROR(IF(AND(X44,Y44,Z44,AA44,AB44,AC44,AD44)="","",SUM(X44,Y44,Z44,AA44,AB44,AC44,AD44)),"")</f>
        <v/>
      </c>
      <c r="AF44" s="126"/>
      <c r="AG44" s="141" t="str">
        <f>IFERROR(IF(AND(AE44,AF44)="","",IF(#REF!="Konsolidovani",SUM(AE44,AF44),"")),"")</f>
        <v/>
      </c>
    </row>
    <row r="45" spans="1:33" s="68" customFormat="1" ht="28.5" customHeight="1">
      <c r="A45" s="67">
        <v>0.19</v>
      </c>
      <c r="B45" s="67">
        <v>0.44</v>
      </c>
      <c r="C45" s="67">
        <v>0.69000000000000017</v>
      </c>
      <c r="D45" s="67">
        <v>0.94000000000000039</v>
      </c>
      <c r="E45" s="67">
        <v>1.2000000000000002</v>
      </c>
      <c r="F45" s="67">
        <v>1.4500000000000004</v>
      </c>
      <c r="G45" s="67">
        <v>1.7000000000000006</v>
      </c>
      <c r="H45" s="67">
        <v>1.9500000000000008</v>
      </c>
      <c r="I45" s="67">
        <v>2.1999999999999966</v>
      </c>
      <c r="J45" s="67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>
        <f t="shared" si="4"/>
        <v>629.80000000000018</v>
      </c>
      <c r="P45" s="45" t="str">
        <f t="shared" si="4"/>
        <v/>
      </c>
      <c r="Q45" s="45">
        <f t="shared" si="4"/>
        <v>30039.660000000011</v>
      </c>
      <c r="R45" s="45">
        <f t="shared" si="4"/>
        <v>35272.990000000013</v>
      </c>
      <c r="S45" s="45" t="str">
        <f t="shared" si="4"/>
        <v/>
      </c>
      <c r="T45" s="45" t="str">
        <f t="shared" si="4"/>
        <v/>
      </c>
      <c r="U45" s="300" t="s">
        <v>2511</v>
      </c>
      <c r="V45" s="301"/>
      <c r="W45" s="116">
        <v>919</v>
      </c>
      <c r="X45" s="140" t="str">
        <f t="shared" ref="X45:AD45" si="6">IFERROR(IF(AND(X43,X44)="","",SUM(X43,X44)),"")</f>
        <v/>
      </c>
      <c r="Y45" s="140" t="str">
        <f t="shared" si="6"/>
        <v/>
      </c>
      <c r="Z45" s="140" t="str">
        <f t="shared" si="6"/>
        <v/>
      </c>
      <c r="AA45" s="140" t="str">
        <f t="shared" si="6"/>
        <v/>
      </c>
      <c r="AB45" s="140">
        <f t="shared" si="6"/>
        <v>2092</v>
      </c>
      <c r="AC45" s="140" t="str">
        <f t="shared" si="6"/>
        <v/>
      </c>
      <c r="AD45" s="140">
        <f t="shared" si="6"/>
        <v>88344</v>
      </c>
      <c r="AE45" s="140">
        <f>IFERROR(IF(AND(X45,Y45,Z45,AA45,AB45,AC45,AD45)="","",SUM(X45,Y45,Z45,AA45,AB45,AC45,AD45)),"")</f>
        <v>90436</v>
      </c>
      <c r="AF45" s="140" t="str">
        <f>IFERROR(IF(AND(AF43,AF44)="","",SUM(AF43,AF44)),"")</f>
        <v/>
      </c>
      <c r="AG45" s="141" t="str">
        <f>IFERROR(IF(AND(AE45,AF45)="","",IF(#REF!="Konsolidovani",SUM(AE45,AF45),"")),"")</f>
        <v/>
      </c>
    </row>
    <row r="46" spans="1:33" s="68" customFormat="1" ht="28.5" customHeight="1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2"/>
      <c r="V46" s="133"/>
      <c r="W46" s="134"/>
      <c r="X46" s="135"/>
      <c r="Y46" s="135"/>
      <c r="Z46" s="135"/>
      <c r="AA46" s="135"/>
      <c r="AB46" s="135"/>
      <c r="AC46" s="135"/>
      <c r="AD46" s="135"/>
      <c r="AE46" s="135"/>
      <c r="AF46" s="135"/>
      <c r="AG46" s="136"/>
    </row>
    <row r="47" spans="1:33" s="68" customFormat="1" ht="28.5" customHeight="1">
      <c r="A47" s="67">
        <v>0.2</v>
      </c>
      <c r="B47" s="67">
        <v>0.45</v>
      </c>
      <c r="C47" s="67">
        <v>0.70000000000000018</v>
      </c>
      <c r="D47" s="67">
        <v>0.9500000000000004</v>
      </c>
      <c r="E47" s="67">
        <v>1.2100000000000002</v>
      </c>
      <c r="F47" s="67">
        <v>1.4600000000000004</v>
      </c>
      <c r="G47" s="67">
        <v>1.7100000000000006</v>
      </c>
      <c r="H47" s="67">
        <v>1.9600000000000009</v>
      </c>
      <c r="I47" s="67">
        <v>2.2099999999999964</v>
      </c>
      <c r="J47" s="67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01" t="s">
        <v>2512</v>
      </c>
      <c r="V47" s="301"/>
      <c r="W47" s="125">
        <v>920</v>
      </c>
      <c r="X47" s="126"/>
      <c r="Y47" s="126"/>
      <c r="Z47" s="126"/>
      <c r="AA47" s="126"/>
      <c r="AB47" s="126"/>
      <c r="AC47" s="126"/>
      <c r="AD47" s="126"/>
      <c r="AE47" s="141" t="str">
        <f>IFERROR(IF(AND(X47,Y47,Z47,AA47,AB47,AC47,AD47)="","",SUM(X47,Y47,Z47,AA47,AB47,AC47,AD47)),"")</f>
        <v/>
      </c>
      <c r="AF47" s="126"/>
      <c r="AG47" s="141" t="str">
        <f>IFERROR(IF(AND(AE47,AF47)="","",IF(#REF!="Konsolidovani",SUM(AE47,AF47),"")),"")</f>
        <v/>
      </c>
    </row>
    <row r="48" spans="1:33" s="68" customFormat="1" ht="28.5" customHeight="1">
      <c r="A48" s="67">
        <v>0.21</v>
      </c>
      <c r="B48" s="67">
        <v>0.46</v>
      </c>
      <c r="C48" s="67">
        <v>0.71000000000000019</v>
      </c>
      <c r="D48" s="67">
        <v>0.96000000000000041</v>
      </c>
      <c r="E48" s="67">
        <v>1.2200000000000002</v>
      </c>
      <c r="F48" s="67">
        <v>1.4700000000000004</v>
      </c>
      <c r="G48" s="67">
        <v>1.7200000000000006</v>
      </c>
      <c r="H48" s="67">
        <v>1.9700000000000009</v>
      </c>
      <c r="I48" s="67">
        <v>2.2199999999999962</v>
      </c>
      <c r="J48" s="67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01" t="s">
        <v>2513</v>
      </c>
      <c r="V48" s="301"/>
      <c r="W48" s="125">
        <v>921</v>
      </c>
      <c r="X48" s="126"/>
      <c r="Y48" s="126"/>
      <c r="Z48" s="126"/>
      <c r="AA48" s="126"/>
      <c r="AB48" s="126"/>
      <c r="AC48" s="126"/>
      <c r="AD48" s="126"/>
      <c r="AE48" s="141" t="str">
        <f>IFERROR(IF(AND(X48,Y48,Z48,AA48,AB48,AC48,AD48)="","",SUM(X48,Y48,Z48,AA48,AB48,AC48,AD48)),"")</f>
        <v/>
      </c>
      <c r="AF48" s="126"/>
      <c r="AG48" s="141" t="str">
        <f>IFERROR(IF(AND(AE48,AF48)="","",IF(#REF!="Konsolidovani",SUM(AE48,AF48),"")),"")</f>
        <v/>
      </c>
    </row>
    <row r="49" spans="1:33" s="68" customFormat="1" ht="28.5" customHeight="1">
      <c r="A49" s="67">
        <v>0.22</v>
      </c>
      <c r="B49" s="67">
        <v>0.47</v>
      </c>
      <c r="C49" s="67">
        <v>0.7200000000000002</v>
      </c>
      <c r="D49" s="67">
        <v>0.97000000000000042</v>
      </c>
      <c r="E49" s="67">
        <v>1.2300000000000002</v>
      </c>
      <c r="F49" s="67">
        <v>1.4800000000000004</v>
      </c>
      <c r="G49" s="67">
        <v>1.7300000000000006</v>
      </c>
      <c r="H49" s="67">
        <v>1.9800000000000009</v>
      </c>
      <c r="I49" s="67">
        <v>2.229999999999996</v>
      </c>
      <c r="J49" s="67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>
        <f t="shared" si="4"/>
        <v>988574.15857142897</v>
      </c>
      <c r="R49" s="45">
        <f t="shared" si="4"/>
        <v>1131431.551428572</v>
      </c>
      <c r="S49" s="45" t="str">
        <f t="shared" si="4"/>
        <v/>
      </c>
      <c r="T49" s="45" t="str">
        <f t="shared" si="4"/>
        <v/>
      </c>
      <c r="U49" s="301" t="s">
        <v>2514</v>
      </c>
      <c r="V49" s="301"/>
      <c r="W49" s="125">
        <v>922</v>
      </c>
      <c r="X49" s="126"/>
      <c r="Y49" s="126"/>
      <c r="Z49" s="126"/>
      <c r="AA49" s="126"/>
      <c r="AB49" s="126"/>
      <c r="AC49" s="126"/>
      <c r="AD49" s="126">
        <v>4000000</v>
      </c>
      <c r="AE49" s="141">
        <f>IFERROR(IF(AND(X49,Y49,Z49,AA49,AB49,AC49,AD49)="","",SUM(X49,Y49,Z49,AA49,AB49,AC49,AD49)),"")</f>
        <v>4000000</v>
      </c>
      <c r="AF49" s="126"/>
      <c r="AG49" s="141" t="str">
        <f>IFERROR(IF(AND(AE49,AF49)="","",IF(#REF!="Konsolidovani",SUM(AE49,AF49),"")),"")</f>
        <v/>
      </c>
    </row>
    <row r="50" spans="1:33" s="68" customFormat="1" ht="28.5" customHeight="1">
      <c r="A50" s="67">
        <v>0.23</v>
      </c>
      <c r="B50" s="67">
        <v>0.48</v>
      </c>
      <c r="C50" s="67">
        <v>0.7300000000000002</v>
      </c>
      <c r="D50" s="67">
        <v>0.98000000000000043</v>
      </c>
      <c r="E50" s="67">
        <v>1.2400000000000002</v>
      </c>
      <c r="F50" s="67">
        <v>1.4900000000000004</v>
      </c>
      <c r="G50" s="67">
        <v>1.7400000000000007</v>
      </c>
      <c r="H50" s="67">
        <v>1.9900000000000009</v>
      </c>
      <c r="I50" s="67">
        <v>2.2399999999999958</v>
      </c>
      <c r="J50" s="67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4" t="s">
        <v>2515</v>
      </c>
      <c r="V50" s="124"/>
      <c r="W50" s="125">
        <v>923</v>
      </c>
      <c r="X50" s="126"/>
      <c r="Y50" s="126"/>
      <c r="Z50" s="126"/>
      <c r="AA50" s="126"/>
      <c r="AB50" s="126"/>
      <c r="AC50" s="126"/>
      <c r="AD50" s="126"/>
      <c r="AE50" s="141" t="str">
        <f>IFERROR(IF(AND(X50,Y50,Z50,AA50,AB50,AC50,AD50)="","",SUM(X50,Y50,Z50,AA50,AB50,AC50,AD50)),"")</f>
        <v/>
      </c>
      <c r="AF50" s="126"/>
      <c r="AG50" s="141" t="str">
        <f>IFERROR(IF(AND(AE50,AF50)="","",IF(#REF!="Konsolidovani",SUM(AE50,AF50),"")),"")</f>
        <v/>
      </c>
    </row>
    <row r="51" spans="1:33" s="68" customFormat="1" ht="28.5" customHeight="1">
      <c r="A51" s="67">
        <v>0.24</v>
      </c>
      <c r="B51" s="67">
        <v>0.49</v>
      </c>
      <c r="C51" s="67">
        <v>0.74000000000000021</v>
      </c>
      <c r="D51" s="67">
        <v>0.99000000000000044</v>
      </c>
      <c r="E51" s="67">
        <v>1.2500000000000002</v>
      </c>
      <c r="F51" s="67">
        <v>1.5000000000000004</v>
      </c>
      <c r="G51" s="67">
        <v>1.7500000000000007</v>
      </c>
      <c r="H51" s="67">
        <v>2.0000000000000009</v>
      </c>
      <c r="I51" s="67">
        <v>2.2499999999999956</v>
      </c>
      <c r="J51" s="67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>
        <f t="shared" si="4"/>
        <v>1444802.7500000005</v>
      </c>
      <c r="R51" s="45">
        <f t="shared" si="4"/>
        <v>1651203.0000000007</v>
      </c>
      <c r="S51" s="45" t="str">
        <f t="shared" si="4"/>
        <v/>
      </c>
      <c r="T51" s="45" t="str">
        <f t="shared" si="4"/>
        <v/>
      </c>
      <c r="U51" s="124" t="s">
        <v>2516</v>
      </c>
      <c r="V51" s="124"/>
      <c r="W51" s="125">
        <v>924</v>
      </c>
      <c r="X51" s="126"/>
      <c r="Y51" s="126"/>
      <c r="Z51" s="126"/>
      <c r="AA51" s="126"/>
      <c r="AB51" s="126"/>
      <c r="AC51" s="126"/>
      <c r="AD51" s="126">
        <v>5779200</v>
      </c>
      <c r="AE51" s="141">
        <f>IFERROR(IF(AND(X51,Y51,Z51,AA51,AB51,AC51,AD51)="","",SUM(X51,Y51,Z51,AA51,AB51,AC51,AD51)),"")</f>
        <v>5779200</v>
      </c>
      <c r="AF51" s="126"/>
      <c r="AG51" s="141" t="str">
        <f>IFERROR(IF(AND(AE51,AF51)="","",IF(#REF!="Konsolidovani",SUM(AE51,AF51),"")),"")</f>
        <v/>
      </c>
    </row>
    <row r="52" spans="1:33" s="68" customFormat="1" ht="28.5" customHeight="1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2"/>
      <c r="V52" s="133"/>
      <c r="W52" s="134"/>
      <c r="X52" s="135"/>
      <c r="Y52" s="135"/>
      <c r="Z52" s="135"/>
      <c r="AA52" s="135"/>
      <c r="AB52" s="135"/>
      <c r="AC52" s="135"/>
      <c r="AD52" s="135"/>
      <c r="AE52" s="135"/>
      <c r="AF52" s="135"/>
      <c r="AG52" s="136"/>
    </row>
    <row r="53" spans="1:33" s="69" customFormat="1" ht="28.5" customHeight="1">
      <c r="A53" s="67">
        <v>0.25</v>
      </c>
      <c r="B53" s="67">
        <v>0.5</v>
      </c>
      <c r="C53" s="67">
        <v>0.75000000000000022</v>
      </c>
      <c r="D53" s="67">
        <v>1.01</v>
      </c>
      <c r="E53" s="67">
        <v>1.2600000000000002</v>
      </c>
      <c r="F53" s="67">
        <v>1.5100000000000005</v>
      </c>
      <c r="G53" s="67">
        <v>1.7600000000000007</v>
      </c>
      <c r="H53" s="67">
        <v>2.0100000000000007</v>
      </c>
      <c r="I53" s="67">
        <v>2.2599999999999953</v>
      </c>
      <c r="J53" s="67">
        <v>2.50999999999999</v>
      </c>
      <c r="K53" s="100">
        <f t="shared" si="4"/>
        <v>71236.46428571429</v>
      </c>
      <c r="L53" s="100" t="str">
        <f t="shared" si="4"/>
        <v/>
      </c>
      <c r="M53" s="100">
        <f t="shared" si="4"/>
        <v>258658.85714285722</v>
      </c>
      <c r="N53" s="100" t="str">
        <f t="shared" si="4"/>
        <v/>
      </c>
      <c r="O53" s="100">
        <f t="shared" si="4"/>
        <v>256826.48500000004</v>
      </c>
      <c r="P53" s="100" t="str">
        <f t="shared" si="4"/>
        <v/>
      </c>
      <c r="Q53" s="100">
        <f t="shared" si="4"/>
        <v>870370.7828571432</v>
      </c>
      <c r="R53" s="100">
        <f t="shared" si="4"/>
        <v>1791711.2671428579</v>
      </c>
      <c r="S53" s="100" t="str">
        <f t="shared" si="4"/>
        <v/>
      </c>
      <c r="T53" s="100" t="str">
        <f t="shared" si="4"/>
        <v/>
      </c>
      <c r="U53" s="298" t="s">
        <v>2595</v>
      </c>
      <c r="V53" s="298"/>
      <c r="W53" s="116">
        <v>925</v>
      </c>
      <c r="X53" s="140">
        <f>IFERROR(IF(AND(X41,X45,X47,X48,X49,X50,X51)="","",SUM(X41,X45,X47)-SUM(X48)-SUM(X49)+SUM(X50,X51)),"")</f>
        <v>1994586</v>
      </c>
      <c r="Y53" s="140" t="str">
        <f>IFERROR(IF(AND(Y41,Y45,Y47,Y48,Y49,Y50,Y51)="","",SUM(Y41,Y45,Y47)-SUM(Y48)-SUM(Y49)+SUM(Y50,Y51)),"")</f>
        <v/>
      </c>
      <c r="Z53" s="140">
        <f t="shared" ref="Z53:AD53" si="7">IFERROR(IF(AND(Z41,Z45,Z47,Z48,Z49,Z50,Z51)="","",SUM(Z41,Z45,Z47)-SUM(Z48)-SUM(Z49)+SUM(Z50,Z51)),"")</f>
        <v>2414133</v>
      </c>
      <c r="AA53" s="140" t="str">
        <f t="shared" si="7"/>
        <v/>
      </c>
      <c r="AB53" s="140">
        <f t="shared" si="7"/>
        <v>-1630630</v>
      </c>
      <c r="AC53" s="140" t="str">
        <f t="shared" si="7"/>
        <v/>
      </c>
      <c r="AD53" s="140">
        <f t="shared" si="7"/>
        <v>3461691</v>
      </c>
      <c r="AE53" s="140">
        <f>IFERROR(IF(AND(X53,Y53,Z53,AA53,AB53,AC53,AD53)="","",SUM(X53,Y53,Z53,AA53,AB53,AC53,AD53)),"")</f>
        <v>6239780</v>
      </c>
      <c r="AF53" s="140" t="str">
        <f>IFERROR(IF(AND(AF41,AF45,AF47,AF48,AF49,AF50,AF51)="","",SUM(AF41,AF45,AF47)-SUM(AF48)-SUM(AF49)+SUM(AF50,AF51)),"")</f>
        <v/>
      </c>
      <c r="AG53" s="140" t="str">
        <f>IFERROR(IF(AND(AE53,AF53)="","",IF(#REF!="Konsolidovani",SUM(AE53,AF53),"")),"")</f>
        <v/>
      </c>
    </row>
    <row r="54" spans="1:33" ht="19.5" customHeight="1">
      <c r="K54" s="226">
        <f>IF(ISERROR(ABS(LOG(ABS(SUM(K22:K53)),EXP(3)))),"",ABS(LOG(ABS(SUM(K22:K53)),EXP(3))))</f>
        <v>4.0108124757703658</v>
      </c>
      <c r="L54" s="226" t="str">
        <f t="shared" ref="L54:T54" si="8">IF(ISERROR(ABS(LOG(ABS(SUM(L22:L53)),EXP(3)))),"",ABS(LOG(ABS(SUM(L22:L53)),EXP(3))))</f>
        <v/>
      </c>
      <c r="M54" s="226">
        <f t="shared" si="8"/>
        <v>4.6263731025708807</v>
      </c>
      <c r="N54" s="226" t="str">
        <f t="shared" si="8"/>
        <v/>
      </c>
      <c r="O54" s="226">
        <f t="shared" si="8"/>
        <v>4.6565873652588747</v>
      </c>
      <c r="P54" s="226" t="str">
        <f t="shared" si="8"/>
        <v/>
      </c>
      <c r="Q54" s="226">
        <f t="shared" si="8"/>
        <v>5.3260542376533193</v>
      </c>
      <c r="R54" s="226">
        <f t="shared" si="8"/>
        <v>5.4789197905500044</v>
      </c>
      <c r="S54" s="226" t="str">
        <f t="shared" si="8"/>
        <v/>
      </c>
      <c r="T54" s="226" t="str">
        <f t="shared" si="8"/>
        <v/>
      </c>
      <c r="U54" s="70"/>
      <c r="V54" s="70"/>
      <c r="W54" s="71"/>
      <c r="X54" s="72"/>
      <c r="Y54" s="72"/>
      <c r="Z54" s="72"/>
      <c r="AA54" s="72"/>
      <c r="AB54" s="72"/>
      <c r="AC54" s="72"/>
      <c r="AD54" s="72"/>
      <c r="AE54" s="73"/>
      <c r="AF54" s="72"/>
      <c r="AG54" s="72"/>
    </row>
    <row r="55" spans="1:33" ht="12.75" customHeight="1"/>
    <row r="56" spans="1:33">
      <c r="U56" s="249" t="s">
        <v>2149</v>
      </c>
      <c r="AF56" s="250" t="s">
        <v>2151</v>
      </c>
      <c r="AG56" s="256" t="s">
        <v>2150</v>
      </c>
    </row>
    <row r="57" spans="1:33">
      <c r="U57" s="295">
        <f>OP!C45</f>
        <v>0</v>
      </c>
      <c r="V57" s="295"/>
      <c r="AG57" s="260">
        <f>OP!AG45</f>
        <v>0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/>
  <cols>
    <col min="1" max="1" width="5.140625" style="82" hidden="1" customWidth="1"/>
    <col min="2" max="2" width="1.7109375" style="82" customWidth="1"/>
    <col min="3" max="3" width="12.7109375" style="83" bestFit="1" customWidth="1"/>
    <col min="4" max="4" width="3" style="83" customWidth="1"/>
    <col min="5" max="5" width="2.5703125" style="83" customWidth="1"/>
    <col min="6" max="6" width="9.140625" style="83" bestFit="1" customWidth="1"/>
    <col min="7" max="17" width="2.5703125" style="83" customWidth="1"/>
    <col min="18" max="18" width="12.85546875" style="83" customWidth="1"/>
    <col min="19" max="21" width="2.5703125" style="83" customWidth="1"/>
    <col min="22" max="22" width="3" style="83" customWidth="1"/>
    <col min="23" max="31" width="2.5703125" style="83" customWidth="1"/>
    <col min="32" max="32" width="2.7109375" style="83" customWidth="1"/>
    <col min="33" max="33" width="3.85546875" style="83" customWidth="1"/>
    <col min="34" max="34" width="4.42578125" style="83" customWidth="1"/>
    <col min="35" max="35" width="1" style="83" customWidth="1"/>
    <col min="36" max="36" width="3.85546875" style="83" customWidth="1"/>
    <col min="37" max="38" width="2.5703125" style="83" customWidth="1"/>
    <col min="39" max="41" width="2.5703125" style="83"/>
    <col min="42" max="42" width="1.85546875" style="83" customWidth="1"/>
    <col min="43" max="43" width="1.5703125" style="83" customWidth="1"/>
    <col min="44" max="44" width="4.5703125" style="83" customWidth="1"/>
    <col min="45" max="16384" width="2.5703125" style="83"/>
  </cols>
  <sheetData>
    <row r="1" spans="1:920" s="78" customFormat="1" ht="15" customHeight="1">
      <c r="C1" s="309" t="str">
        <f>BS!E1</f>
        <v>DUF ABDS D.O.O. SARAJEVO</v>
      </c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228"/>
      <c r="T1" s="228"/>
      <c r="U1" s="228"/>
      <c r="V1" s="228"/>
      <c r="W1" s="228"/>
      <c r="AA1" s="79"/>
      <c r="AF1" s="77"/>
      <c r="AG1" s="77"/>
      <c r="AH1" s="248"/>
      <c r="AI1" s="77"/>
      <c r="AJ1" s="240"/>
      <c r="AK1" s="285" t="s">
        <v>2520</v>
      </c>
      <c r="AL1" s="286"/>
      <c r="AM1" s="286"/>
      <c r="AN1" s="286"/>
      <c r="AO1" s="286"/>
      <c r="AP1" s="286"/>
      <c r="AQ1" s="286"/>
    </row>
    <row r="2" spans="1:920" s="78" customFormat="1" ht="14.25" customHeight="1">
      <c r="C2" s="253" t="s">
        <v>2518</v>
      </c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48"/>
      <c r="AI2" s="77"/>
      <c r="AJ2" s="240"/>
      <c r="AK2" s="323" t="s">
        <v>2562</v>
      </c>
      <c r="AL2" s="323"/>
      <c r="AM2" s="323"/>
      <c r="AN2" s="323"/>
      <c r="AO2" s="323"/>
      <c r="AP2" s="323"/>
      <c r="AQ2" s="323"/>
    </row>
    <row r="3" spans="1:920" s="78" customFormat="1" ht="15" customHeight="1">
      <c r="B3" s="253"/>
      <c r="C3" s="309" t="str">
        <f>BS!E3</f>
        <v>ZAGREBAČKA 50</v>
      </c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  <c r="S3" s="253"/>
      <c r="T3" s="253"/>
      <c r="U3" s="253"/>
      <c r="V3" s="253"/>
      <c r="W3" s="253"/>
      <c r="AA3" s="79"/>
      <c r="AF3" s="77"/>
      <c r="AG3" s="77"/>
      <c r="AH3" s="248"/>
      <c r="AI3" s="77"/>
      <c r="AJ3" s="240"/>
      <c r="AK3" s="252"/>
      <c r="AL3" s="251"/>
      <c r="AM3" s="251"/>
      <c r="AN3" s="251"/>
      <c r="AO3" s="251"/>
      <c r="AP3" s="251"/>
      <c r="AQ3" s="251"/>
    </row>
    <row r="4" spans="1:920" s="77" customFormat="1" ht="15" customHeight="1">
      <c r="C4" s="253" t="s">
        <v>2519</v>
      </c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9"/>
      <c r="AD4" s="259"/>
      <c r="AE4" s="259"/>
      <c r="AF4" s="259"/>
      <c r="AG4" s="259"/>
      <c r="AH4" s="259"/>
      <c r="AI4" s="78"/>
      <c r="AJ4" s="240"/>
      <c r="AK4" s="273"/>
      <c r="AL4" s="273"/>
      <c r="AM4" s="273"/>
      <c r="AN4" s="273"/>
      <c r="AO4" s="273"/>
      <c r="AP4" s="273"/>
      <c r="AQ4" s="273"/>
    </row>
    <row r="5" spans="1:920" s="77" customFormat="1" ht="15" customHeight="1">
      <c r="C5" s="264" t="str">
        <f>BS!E5</f>
        <v>66.30</v>
      </c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47"/>
      <c r="AD5" s="247"/>
      <c r="AE5" s="247"/>
      <c r="AF5" s="247"/>
      <c r="AG5" s="247"/>
      <c r="AH5" s="247"/>
      <c r="AI5" s="78"/>
      <c r="AJ5" s="240"/>
      <c r="AK5" s="247"/>
      <c r="AL5" s="247"/>
      <c r="AM5" s="247"/>
      <c r="AN5" s="247"/>
      <c r="AO5" s="247"/>
      <c r="AP5" s="247"/>
      <c r="AQ5" s="247"/>
    </row>
    <row r="6" spans="1:920" s="77" customFormat="1" ht="15" customHeight="1">
      <c r="C6" s="257" t="s">
        <v>7</v>
      </c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  <c r="Z6" s="255"/>
      <c r="AA6" s="255"/>
      <c r="AB6" s="255"/>
      <c r="AC6" s="247"/>
      <c r="AD6" s="247"/>
      <c r="AE6" s="247"/>
      <c r="AF6" s="247"/>
      <c r="AG6" s="247"/>
      <c r="AH6" s="247"/>
      <c r="AI6" s="78"/>
      <c r="AJ6" s="240"/>
      <c r="AK6" s="247"/>
      <c r="AL6" s="247"/>
      <c r="AM6" s="247"/>
      <c r="AN6" s="247"/>
      <c r="AO6" s="247"/>
      <c r="AP6" s="247"/>
      <c r="AQ6" s="247"/>
    </row>
    <row r="7" spans="1:920" s="77" customFormat="1" ht="15" customHeight="1">
      <c r="C7" s="309">
        <f>BS!E7</f>
        <v>0</v>
      </c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/>
      <c r="Q7" s="309"/>
      <c r="R7" s="309"/>
      <c r="S7" s="254"/>
      <c r="T7" s="254"/>
      <c r="U7" s="254"/>
      <c r="V7" s="254"/>
      <c r="W7" s="254"/>
      <c r="X7" s="254"/>
      <c r="Y7" s="254"/>
      <c r="Z7" s="254"/>
      <c r="AA7" s="254"/>
      <c r="AB7" s="254"/>
      <c r="AC7" s="247"/>
      <c r="AD7" s="247"/>
      <c r="AE7" s="247"/>
      <c r="AF7" s="247"/>
      <c r="AG7" s="247"/>
      <c r="AH7" s="247"/>
      <c r="AI7" s="78"/>
      <c r="AJ7" s="240"/>
      <c r="AK7" s="247"/>
      <c r="AL7" s="247"/>
      <c r="AM7" s="247"/>
      <c r="AN7" s="247"/>
      <c r="AO7" s="247"/>
      <c r="AP7" s="247"/>
      <c r="AQ7" s="247"/>
    </row>
    <row r="8" spans="1:920">
      <c r="C8" s="257" t="s">
        <v>1970</v>
      </c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</row>
    <row r="9" spans="1:920">
      <c r="C9" s="309" t="str">
        <f>BS!E9</f>
        <v>4200184450007</v>
      </c>
      <c r="D9" s="309"/>
      <c r="E9" s="309"/>
      <c r="F9" s="309"/>
      <c r="G9" s="309"/>
      <c r="H9" s="309"/>
      <c r="I9" s="309"/>
      <c r="J9" s="309"/>
      <c r="K9" s="309"/>
      <c r="L9" s="309"/>
      <c r="M9" s="309"/>
      <c r="N9" s="309"/>
      <c r="O9" s="309"/>
      <c r="P9" s="309"/>
      <c r="Q9" s="309"/>
      <c r="R9" s="309"/>
    </row>
    <row r="10" spans="1:920" ht="21" customHeight="1">
      <c r="C10" s="257" t="s">
        <v>2523</v>
      </c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</row>
    <row r="11" spans="1:920" s="46" customFormat="1" ht="21" customHeight="1">
      <c r="A11" s="45"/>
      <c r="B11" s="45"/>
      <c r="C11" s="324" t="s">
        <v>2563</v>
      </c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4"/>
      <c r="AJ13" s="240"/>
    </row>
    <row r="14" spans="1:920" ht="15.75" customHeight="1">
      <c r="C14" s="313" t="s">
        <v>2564</v>
      </c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5"/>
      <c r="S14" s="313" t="s">
        <v>2565</v>
      </c>
      <c r="T14" s="314"/>
      <c r="U14" s="314"/>
      <c r="V14" s="314"/>
      <c r="W14" s="314"/>
      <c r="X14" s="314"/>
      <c r="Y14" s="314"/>
      <c r="Z14" s="314"/>
      <c r="AA14" s="314"/>
      <c r="AB14" s="314"/>
      <c r="AC14" s="314"/>
      <c r="AD14" s="314"/>
      <c r="AE14" s="314"/>
      <c r="AF14" s="314"/>
      <c r="AG14" s="314"/>
      <c r="AH14" s="314"/>
      <c r="AI14" s="314"/>
      <c r="AJ14" s="314"/>
      <c r="AK14" s="314"/>
      <c r="AL14" s="314"/>
      <c r="AM14" s="314"/>
      <c r="AN14" s="314"/>
      <c r="AO14" s="314"/>
      <c r="AP14" s="314"/>
      <c r="AQ14" s="315"/>
    </row>
    <row r="15" spans="1:920">
      <c r="C15" s="316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8"/>
      <c r="S15" s="316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  <c r="AL15" s="317"/>
      <c r="AM15" s="317"/>
      <c r="AN15" s="317"/>
      <c r="AO15" s="317"/>
      <c r="AP15" s="317"/>
      <c r="AQ15" s="318"/>
    </row>
    <row r="16" spans="1:920" s="85" customFormat="1">
      <c r="A16" s="74">
        <v>0.01</v>
      </c>
      <c r="B16" s="74" t="str">
        <f>IF(LEN(Y16)=0,"",1+ABS((Y16*A16)/LEN(Y16))+A16)</f>
        <v/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20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0"/>
      <c r="AH16" s="320"/>
      <c r="AI16" s="320"/>
      <c r="AJ16" s="320"/>
      <c r="AK16" s="320"/>
      <c r="AL16" s="320"/>
      <c r="AM16" s="320"/>
      <c r="AN16" s="320"/>
      <c r="AO16" s="320"/>
      <c r="AP16" s="320"/>
      <c r="AQ16" s="320"/>
    </row>
    <row r="17" spans="1:43" s="85" customFormat="1">
      <c r="A17" s="74"/>
      <c r="B17" s="74"/>
      <c r="C17" s="321"/>
      <c r="D17" s="321"/>
      <c r="E17" s="321"/>
      <c r="F17" s="321"/>
      <c r="G17" s="321"/>
      <c r="H17" s="321"/>
      <c r="I17" s="321"/>
      <c r="J17" s="321"/>
      <c r="K17" s="321"/>
      <c r="L17" s="321"/>
      <c r="M17" s="321"/>
      <c r="N17" s="321"/>
      <c r="O17" s="321"/>
      <c r="P17" s="321"/>
      <c r="Q17" s="321"/>
      <c r="R17" s="321"/>
      <c r="S17" s="320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0"/>
      <c r="AH17" s="320"/>
      <c r="AI17" s="320"/>
      <c r="AJ17" s="320"/>
      <c r="AK17" s="320"/>
      <c r="AL17" s="320"/>
      <c r="AM17" s="320"/>
      <c r="AN17" s="320"/>
      <c r="AO17" s="320"/>
      <c r="AP17" s="320"/>
      <c r="AQ17" s="320"/>
    </row>
    <row r="18" spans="1:43" s="85" customFormat="1">
      <c r="A18" s="74"/>
      <c r="B18" s="74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0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0"/>
      <c r="AH18" s="320"/>
      <c r="AI18" s="320"/>
      <c r="AJ18" s="320"/>
      <c r="AK18" s="320"/>
      <c r="AL18" s="320"/>
      <c r="AM18" s="320"/>
      <c r="AN18" s="320"/>
      <c r="AO18" s="320"/>
      <c r="AP18" s="320"/>
      <c r="AQ18" s="320"/>
    </row>
    <row r="19" spans="1:43" s="85" customFormat="1">
      <c r="A19" s="74"/>
      <c r="B19" s="74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0"/>
      <c r="AH19" s="320"/>
      <c r="AI19" s="320"/>
      <c r="AJ19" s="320"/>
      <c r="AK19" s="320"/>
      <c r="AL19" s="320"/>
      <c r="AM19" s="320"/>
      <c r="AN19" s="320"/>
      <c r="AO19" s="320"/>
      <c r="AP19" s="320"/>
      <c r="AQ19" s="320"/>
    </row>
    <row r="20" spans="1:43" s="85" customFormat="1">
      <c r="A20" s="74"/>
      <c r="B20" s="74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0"/>
      <c r="AH20" s="320"/>
      <c r="AI20" s="320"/>
      <c r="AJ20" s="320"/>
      <c r="AK20" s="320"/>
      <c r="AL20" s="320"/>
      <c r="AM20" s="320"/>
      <c r="AN20" s="320"/>
      <c r="AO20" s="320"/>
      <c r="AP20" s="320"/>
      <c r="AQ20" s="320"/>
    </row>
    <row r="21" spans="1:43" s="85" customFormat="1">
      <c r="A21" s="74"/>
      <c r="B21" s="74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0"/>
      <c r="AH21" s="320"/>
      <c r="AI21" s="320"/>
      <c r="AJ21" s="320"/>
      <c r="AK21" s="320"/>
      <c r="AL21" s="320"/>
      <c r="AM21" s="320"/>
      <c r="AN21" s="320"/>
      <c r="AO21" s="320"/>
      <c r="AP21" s="320"/>
      <c r="AQ21" s="320"/>
    </row>
    <row r="22" spans="1:43" s="85" customFormat="1">
      <c r="A22" s="74"/>
      <c r="B22" s="74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0"/>
      <c r="T22" s="320"/>
      <c r="U22" s="320"/>
      <c r="V22" s="320"/>
      <c r="W22" s="320"/>
      <c r="X22" s="320"/>
      <c r="Y22" s="320"/>
      <c r="Z22" s="320"/>
      <c r="AA22" s="320"/>
      <c r="AB22" s="320"/>
      <c r="AC22" s="320"/>
      <c r="AD22" s="320"/>
      <c r="AE22" s="320"/>
      <c r="AF22" s="320"/>
      <c r="AG22" s="320"/>
      <c r="AH22" s="320"/>
      <c r="AI22" s="320"/>
      <c r="AJ22" s="320"/>
      <c r="AK22" s="320"/>
      <c r="AL22" s="320"/>
      <c r="AM22" s="320"/>
      <c r="AN22" s="320"/>
      <c r="AO22" s="320"/>
      <c r="AP22" s="320"/>
      <c r="AQ22" s="320"/>
    </row>
    <row r="23" spans="1:43" s="85" customFormat="1">
      <c r="A23" s="74"/>
      <c r="B23" s="74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0"/>
      <c r="T23" s="320"/>
      <c r="U23" s="320"/>
      <c r="V23" s="320"/>
      <c r="W23" s="320"/>
      <c r="X23" s="320"/>
      <c r="Y23" s="320"/>
      <c r="Z23" s="320"/>
      <c r="AA23" s="320"/>
      <c r="AB23" s="320"/>
      <c r="AC23" s="320"/>
      <c r="AD23" s="320"/>
      <c r="AE23" s="320"/>
      <c r="AF23" s="320"/>
      <c r="AG23" s="320"/>
      <c r="AH23" s="320"/>
      <c r="AI23" s="320"/>
      <c r="AJ23" s="320"/>
      <c r="AK23" s="320"/>
      <c r="AL23" s="320"/>
      <c r="AM23" s="320"/>
      <c r="AN23" s="320"/>
      <c r="AO23" s="320"/>
      <c r="AP23" s="320"/>
      <c r="AQ23" s="320"/>
    </row>
    <row r="24" spans="1:43" s="85" customFormat="1">
      <c r="A24" s="74"/>
      <c r="B24" s="74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</row>
    <row r="25" spans="1:43" s="85" customFormat="1">
      <c r="A25" s="74"/>
      <c r="B25" s="74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0"/>
      <c r="T25" s="320"/>
      <c r="U25" s="320"/>
      <c r="V25" s="320"/>
      <c r="W25" s="320"/>
      <c r="X25" s="320"/>
      <c r="Y25" s="320"/>
      <c r="Z25" s="320"/>
      <c r="AA25" s="320"/>
      <c r="AB25" s="320"/>
      <c r="AC25" s="320"/>
      <c r="AD25" s="320"/>
      <c r="AE25" s="320"/>
      <c r="AF25" s="320"/>
      <c r="AG25" s="320"/>
      <c r="AH25" s="320"/>
      <c r="AI25" s="320"/>
      <c r="AJ25" s="320"/>
      <c r="AK25" s="320"/>
      <c r="AL25" s="320"/>
      <c r="AM25" s="320"/>
      <c r="AN25" s="320"/>
      <c r="AO25" s="320"/>
      <c r="AP25" s="320"/>
      <c r="AQ25" s="320"/>
    </row>
    <row r="26" spans="1:43" s="85" customFormat="1">
      <c r="A26" s="74"/>
      <c r="B26" s="74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0"/>
      <c r="T26" s="320"/>
      <c r="U26" s="320"/>
      <c r="V26" s="320"/>
      <c r="W26" s="320"/>
      <c r="X26" s="320"/>
      <c r="Y26" s="320"/>
      <c r="Z26" s="320"/>
      <c r="AA26" s="320"/>
      <c r="AB26" s="320"/>
      <c r="AC26" s="320"/>
      <c r="AD26" s="320"/>
      <c r="AE26" s="320"/>
      <c r="AF26" s="320"/>
      <c r="AG26" s="320"/>
      <c r="AH26" s="320"/>
      <c r="AI26" s="320"/>
      <c r="AJ26" s="320"/>
      <c r="AK26" s="320"/>
      <c r="AL26" s="320"/>
      <c r="AM26" s="320"/>
      <c r="AN26" s="320"/>
      <c r="AO26" s="320"/>
      <c r="AP26" s="320"/>
      <c r="AQ26" s="320"/>
    </row>
    <row r="27" spans="1:43" s="85" customFormat="1">
      <c r="A27" s="74"/>
      <c r="B27" s="74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</row>
    <row r="28" spans="1:43" s="85" customFormat="1">
      <c r="A28" s="74"/>
      <c r="B28" s="74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  <c r="AD28" s="320"/>
      <c r="AE28" s="320"/>
      <c r="AF28" s="320"/>
      <c r="AG28" s="320"/>
      <c r="AH28" s="320"/>
      <c r="AI28" s="320"/>
      <c r="AJ28" s="320"/>
      <c r="AK28" s="320"/>
      <c r="AL28" s="320"/>
      <c r="AM28" s="320"/>
      <c r="AN28" s="320"/>
      <c r="AO28" s="320"/>
      <c r="AP28" s="320"/>
      <c r="AQ28" s="320"/>
    </row>
    <row r="29" spans="1:43" s="85" customFormat="1">
      <c r="A29" s="74"/>
      <c r="B29" s="74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  <c r="AD29" s="320"/>
      <c r="AE29" s="320"/>
      <c r="AF29" s="320"/>
      <c r="AG29" s="320"/>
      <c r="AH29" s="320"/>
      <c r="AI29" s="320"/>
      <c r="AJ29" s="320"/>
      <c r="AK29" s="320"/>
      <c r="AL29" s="320"/>
      <c r="AM29" s="320"/>
      <c r="AN29" s="320"/>
      <c r="AO29" s="320"/>
      <c r="AP29" s="320"/>
      <c r="AQ29" s="320"/>
    </row>
    <row r="30" spans="1:43" s="85" customFormat="1">
      <c r="A30" s="74"/>
      <c r="B30" s="74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  <c r="AC30" s="320"/>
      <c r="AD30" s="320"/>
      <c r="AE30" s="320"/>
      <c r="AF30" s="320"/>
      <c r="AG30" s="320"/>
      <c r="AH30" s="320"/>
      <c r="AI30" s="320"/>
      <c r="AJ30" s="320"/>
      <c r="AK30" s="320"/>
      <c r="AL30" s="320"/>
      <c r="AM30" s="320"/>
      <c r="AN30" s="320"/>
      <c r="AO30" s="320"/>
      <c r="AP30" s="320"/>
      <c r="AQ30" s="320"/>
    </row>
    <row r="31" spans="1:43" s="85" customFormat="1">
      <c r="A31" s="74"/>
      <c r="B31" s="74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  <c r="AD31" s="320"/>
      <c r="AE31" s="320"/>
      <c r="AF31" s="320"/>
      <c r="AG31" s="320"/>
      <c r="AH31" s="320"/>
      <c r="AI31" s="320"/>
      <c r="AJ31" s="320"/>
      <c r="AK31" s="320"/>
      <c r="AL31" s="320"/>
      <c r="AM31" s="320"/>
      <c r="AN31" s="320"/>
      <c r="AO31" s="320"/>
      <c r="AP31" s="320"/>
      <c r="AQ31" s="320"/>
    </row>
    <row r="32" spans="1:43" s="85" customFormat="1">
      <c r="A32" s="74"/>
      <c r="B32" s="74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0"/>
      <c r="T32" s="320"/>
      <c r="U32" s="320"/>
      <c r="V32" s="320"/>
      <c r="W32" s="320"/>
      <c r="X32" s="320"/>
      <c r="Y32" s="320"/>
      <c r="Z32" s="320"/>
      <c r="AA32" s="320"/>
      <c r="AB32" s="320"/>
      <c r="AC32" s="320"/>
      <c r="AD32" s="320"/>
      <c r="AE32" s="320"/>
      <c r="AF32" s="320"/>
      <c r="AG32" s="320"/>
      <c r="AH32" s="320"/>
      <c r="AI32" s="320"/>
      <c r="AJ32" s="320"/>
      <c r="AK32" s="320"/>
      <c r="AL32" s="320"/>
      <c r="AM32" s="320"/>
      <c r="AN32" s="320"/>
      <c r="AO32" s="320"/>
      <c r="AP32" s="320"/>
      <c r="AQ32" s="320"/>
    </row>
    <row r="33" spans="1:43" s="85" customFormat="1">
      <c r="A33" s="74"/>
      <c r="B33" s="74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  <c r="AC33" s="320"/>
      <c r="AD33" s="320"/>
      <c r="AE33" s="320"/>
      <c r="AF33" s="320"/>
      <c r="AG33" s="320"/>
      <c r="AH33" s="320"/>
      <c r="AI33" s="320"/>
      <c r="AJ33" s="320"/>
      <c r="AK33" s="320"/>
      <c r="AL33" s="320"/>
      <c r="AM33" s="320"/>
      <c r="AN33" s="320"/>
      <c r="AO33" s="320"/>
      <c r="AP33" s="320"/>
      <c r="AQ33" s="320"/>
    </row>
    <row r="34" spans="1:43" s="85" customFormat="1">
      <c r="A34" s="74"/>
      <c r="B34" s="74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0"/>
      <c r="T34" s="320"/>
      <c r="U34" s="320"/>
      <c r="V34" s="320"/>
      <c r="W34" s="320"/>
      <c r="X34" s="320"/>
      <c r="Y34" s="320"/>
      <c r="Z34" s="320"/>
      <c r="AA34" s="320"/>
      <c r="AB34" s="320"/>
      <c r="AC34" s="320"/>
      <c r="AD34" s="320"/>
      <c r="AE34" s="320"/>
      <c r="AF34" s="320"/>
      <c r="AG34" s="320"/>
      <c r="AH34" s="320"/>
      <c r="AI34" s="320"/>
      <c r="AJ34" s="320"/>
      <c r="AK34" s="320"/>
      <c r="AL34" s="320"/>
      <c r="AM34" s="320"/>
      <c r="AN34" s="320"/>
      <c r="AO34" s="320"/>
      <c r="AP34" s="320"/>
      <c r="AQ34" s="320"/>
    </row>
    <row r="35" spans="1:43" s="85" customFormat="1">
      <c r="A35" s="74"/>
      <c r="B35" s="74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0"/>
      <c r="T35" s="320"/>
      <c r="U35" s="320"/>
      <c r="V35" s="320"/>
      <c r="W35" s="320"/>
      <c r="X35" s="320"/>
      <c r="Y35" s="320"/>
      <c r="Z35" s="320"/>
      <c r="AA35" s="320"/>
      <c r="AB35" s="320"/>
      <c r="AC35" s="320"/>
      <c r="AD35" s="320"/>
      <c r="AE35" s="320"/>
      <c r="AF35" s="320"/>
      <c r="AG35" s="320"/>
      <c r="AH35" s="320"/>
      <c r="AI35" s="320"/>
      <c r="AJ35" s="320"/>
      <c r="AK35" s="320"/>
      <c r="AL35" s="320"/>
      <c r="AM35" s="320"/>
      <c r="AN35" s="320"/>
      <c r="AO35" s="320"/>
      <c r="AP35" s="320"/>
      <c r="AQ35" s="320"/>
    </row>
    <row r="36" spans="1:43" s="85" customFormat="1">
      <c r="A36" s="74"/>
      <c r="B36" s="74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0"/>
      <c r="AE36" s="320"/>
      <c r="AF36" s="320"/>
      <c r="AG36" s="320"/>
      <c r="AH36" s="320"/>
      <c r="AI36" s="320"/>
      <c r="AJ36" s="320"/>
      <c r="AK36" s="320"/>
      <c r="AL36" s="320"/>
      <c r="AM36" s="320"/>
      <c r="AN36" s="320"/>
      <c r="AO36" s="320"/>
      <c r="AP36" s="320"/>
      <c r="AQ36" s="320"/>
    </row>
    <row r="37" spans="1:43" s="85" customFormat="1">
      <c r="A37" s="74"/>
      <c r="B37" s="74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0"/>
      <c r="AE37" s="320"/>
      <c r="AF37" s="320"/>
      <c r="AG37" s="320"/>
      <c r="AH37" s="320"/>
      <c r="AI37" s="320"/>
      <c r="AJ37" s="320"/>
      <c r="AK37" s="320"/>
      <c r="AL37" s="320"/>
      <c r="AM37" s="320"/>
      <c r="AN37" s="320"/>
      <c r="AO37" s="320"/>
      <c r="AP37" s="320"/>
      <c r="AQ37" s="320"/>
    </row>
    <row r="38" spans="1:43" s="85" customFormat="1">
      <c r="A38" s="74"/>
      <c r="B38" s="74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  <c r="AC38" s="320"/>
      <c r="AD38" s="320"/>
      <c r="AE38" s="320"/>
      <c r="AF38" s="320"/>
      <c r="AG38" s="320"/>
      <c r="AH38" s="320"/>
      <c r="AI38" s="320"/>
      <c r="AJ38" s="320"/>
      <c r="AK38" s="320"/>
      <c r="AL38" s="320"/>
      <c r="AM38" s="320"/>
      <c r="AN38" s="320"/>
      <c r="AO38" s="320"/>
      <c r="AP38" s="320"/>
      <c r="AQ38" s="320"/>
    </row>
    <row r="39" spans="1:43" s="85" customFormat="1">
      <c r="A39" s="74"/>
      <c r="B39" s="74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320"/>
      <c r="AK39" s="320"/>
      <c r="AL39" s="320"/>
      <c r="AM39" s="320"/>
      <c r="AN39" s="320"/>
      <c r="AO39" s="320"/>
      <c r="AP39" s="320"/>
      <c r="AQ39" s="320"/>
    </row>
    <row r="40" spans="1:43" s="85" customFormat="1">
      <c r="A40" s="74"/>
      <c r="B40" s="74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0"/>
      <c r="T40" s="320"/>
      <c r="U40" s="320"/>
      <c r="V40" s="320"/>
      <c r="W40" s="320"/>
      <c r="X40" s="320"/>
      <c r="Y40" s="320"/>
      <c r="Z40" s="320"/>
      <c r="AA40" s="320"/>
      <c r="AB40" s="320"/>
      <c r="AC40" s="320"/>
      <c r="AD40" s="320"/>
      <c r="AE40" s="320"/>
      <c r="AF40" s="320"/>
      <c r="AG40" s="320"/>
      <c r="AH40" s="320"/>
      <c r="AI40" s="320"/>
      <c r="AJ40" s="320"/>
      <c r="AK40" s="320"/>
      <c r="AL40" s="320"/>
      <c r="AM40" s="320"/>
      <c r="AN40" s="320"/>
      <c r="AO40" s="320"/>
      <c r="AP40" s="320"/>
      <c r="AQ40" s="320"/>
    </row>
    <row r="41" spans="1:43" s="85" customFormat="1">
      <c r="A41" s="74"/>
      <c r="B41" s="74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0"/>
      <c r="T41" s="320"/>
      <c r="U41" s="320"/>
      <c r="V41" s="320"/>
      <c r="W41" s="320"/>
      <c r="X41" s="320"/>
      <c r="Y41" s="320"/>
      <c r="Z41" s="320"/>
      <c r="AA41" s="320"/>
      <c r="AB41" s="320"/>
      <c r="AC41" s="320"/>
      <c r="AD41" s="320"/>
      <c r="AE41" s="320"/>
      <c r="AF41" s="320"/>
      <c r="AG41" s="320"/>
      <c r="AH41" s="320"/>
      <c r="AI41" s="320"/>
      <c r="AJ41" s="320"/>
      <c r="AK41" s="320"/>
      <c r="AL41" s="320"/>
      <c r="AM41" s="320"/>
      <c r="AN41" s="320"/>
      <c r="AO41" s="320"/>
      <c r="AP41" s="320"/>
      <c r="AQ41" s="320"/>
    </row>
    <row r="42" spans="1:43" s="85" customFormat="1">
      <c r="A42" s="74"/>
      <c r="B42" s="74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0"/>
      <c r="T42" s="320"/>
      <c r="U42" s="320"/>
      <c r="V42" s="320"/>
      <c r="W42" s="320"/>
      <c r="X42" s="320"/>
      <c r="Y42" s="320"/>
      <c r="Z42" s="320"/>
      <c r="AA42" s="320"/>
      <c r="AB42" s="320"/>
      <c r="AC42" s="320"/>
      <c r="AD42" s="320"/>
      <c r="AE42" s="320"/>
      <c r="AF42" s="320"/>
      <c r="AG42" s="320"/>
      <c r="AH42" s="320"/>
      <c r="AI42" s="320"/>
      <c r="AJ42" s="320"/>
      <c r="AK42" s="320"/>
      <c r="AL42" s="320"/>
      <c r="AM42" s="320"/>
      <c r="AN42" s="320"/>
      <c r="AO42" s="320"/>
      <c r="AP42" s="320"/>
      <c r="AQ42" s="320"/>
    </row>
    <row r="43" spans="1:43" s="85" customFormat="1">
      <c r="A43" s="74"/>
      <c r="B43" s="74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0"/>
      <c r="T43" s="320"/>
      <c r="U43" s="320"/>
      <c r="V43" s="320"/>
      <c r="W43" s="320"/>
      <c r="X43" s="320"/>
      <c r="Y43" s="320"/>
      <c r="Z43" s="320"/>
      <c r="AA43" s="320"/>
      <c r="AB43" s="320"/>
      <c r="AC43" s="320"/>
      <c r="AD43" s="320"/>
      <c r="AE43" s="320"/>
      <c r="AF43" s="320"/>
      <c r="AG43" s="320"/>
      <c r="AH43" s="320"/>
      <c r="AI43" s="320"/>
      <c r="AJ43" s="320"/>
      <c r="AK43" s="320"/>
      <c r="AL43" s="320"/>
      <c r="AM43" s="320"/>
      <c r="AN43" s="320"/>
      <c r="AO43" s="320"/>
      <c r="AP43" s="320"/>
      <c r="AQ43" s="320"/>
    </row>
    <row r="44" spans="1:43" s="85" customFormat="1">
      <c r="A44" s="74"/>
      <c r="B44" s="74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0"/>
      <c r="T44" s="320"/>
      <c r="U44" s="320"/>
      <c r="V44" s="320"/>
      <c r="W44" s="320"/>
      <c r="X44" s="320"/>
      <c r="Y44" s="320"/>
      <c r="Z44" s="320"/>
      <c r="AA44" s="320"/>
      <c r="AB44" s="320"/>
      <c r="AC44" s="320"/>
      <c r="AD44" s="320"/>
      <c r="AE44" s="320"/>
      <c r="AF44" s="320"/>
      <c r="AG44" s="320"/>
      <c r="AH44" s="320"/>
      <c r="AI44" s="320"/>
      <c r="AJ44" s="320"/>
      <c r="AK44" s="320"/>
      <c r="AL44" s="320"/>
      <c r="AM44" s="320"/>
      <c r="AN44" s="320"/>
      <c r="AO44" s="320"/>
      <c r="AP44" s="320"/>
      <c r="AQ44" s="320"/>
    </row>
    <row r="45" spans="1:43" s="85" customFormat="1">
      <c r="A45" s="74"/>
      <c r="B45" s="74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0"/>
      <c r="T45" s="320"/>
      <c r="U45" s="320"/>
      <c r="V45" s="320"/>
      <c r="W45" s="320"/>
      <c r="X45" s="320"/>
      <c r="Y45" s="320"/>
      <c r="Z45" s="320"/>
      <c r="AA45" s="320"/>
      <c r="AB45" s="320"/>
      <c r="AC45" s="320"/>
      <c r="AD45" s="320"/>
      <c r="AE45" s="320"/>
      <c r="AF45" s="320"/>
      <c r="AG45" s="320"/>
      <c r="AH45" s="320"/>
      <c r="AI45" s="320"/>
      <c r="AJ45" s="320"/>
      <c r="AK45" s="320"/>
      <c r="AL45" s="320"/>
      <c r="AM45" s="320"/>
      <c r="AN45" s="320"/>
      <c r="AO45" s="320"/>
      <c r="AP45" s="320"/>
      <c r="AQ45" s="320"/>
    </row>
    <row r="46" spans="1:43" s="85" customFormat="1">
      <c r="A46" s="74"/>
      <c r="B46" s="74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0"/>
      <c r="T46" s="320"/>
      <c r="U46" s="320"/>
      <c r="V46" s="320"/>
      <c r="W46" s="320"/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  <c r="AI46" s="320"/>
      <c r="AJ46" s="320"/>
      <c r="AK46" s="320"/>
      <c r="AL46" s="320"/>
      <c r="AM46" s="320"/>
      <c r="AN46" s="320"/>
      <c r="AO46" s="320"/>
      <c r="AP46" s="320"/>
      <c r="AQ46" s="320"/>
    </row>
    <row r="47" spans="1:43" s="85" customFormat="1">
      <c r="A47" s="74"/>
      <c r="B47" s="74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0"/>
      <c r="T47" s="320"/>
      <c r="U47" s="320"/>
      <c r="V47" s="320"/>
      <c r="W47" s="320"/>
      <c r="X47" s="320"/>
      <c r="Y47" s="320"/>
      <c r="Z47" s="320"/>
      <c r="AA47" s="320"/>
      <c r="AB47" s="320"/>
      <c r="AC47" s="320"/>
      <c r="AD47" s="320"/>
      <c r="AE47" s="320"/>
      <c r="AF47" s="320"/>
      <c r="AG47" s="320"/>
      <c r="AH47" s="320"/>
      <c r="AI47" s="320"/>
      <c r="AJ47" s="320"/>
      <c r="AK47" s="320"/>
      <c r="AL47" s="320"/>
      <c r="AM47" s="320"/>
      <c r="AN47" s="320"/>
      <c r="AO47" s="320"/>
      <c r="AP47" s="320"/>
      <c r="AQ47" s="320"/>
    </row>
    <row r="48" spans="1:43" s="85" customFormat="1">
      <c r="A48" s="74"/>
      <c r="B48" s="74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0"/>
      <c r="T48" s="320"/>
      <c r="U48" s="320"/>
      <c r="V48" s="320"/>
      <c r="W48" s="320"/>
      <c r="X48" s="320"/>
      <c r="Y48" s="320"/>
      <c r="Z48" s="320"/>
      <c r="AA48" s="320"/>
      <c r="AB48" s="320"/>
      <c r="AC48" s="320"/>
      <c r="AD48" s="320"/>
      <c r="AE48" s="320"/>
      <c r="AF48" s="320"/>
      <c r="AG48" s="320"/>
      <c r="AH48" s="320"/>
      <c r="AI48" s="320"/>
      <c r="AJ48" s="320"/>
      <c r="AK48" s="320"/>
      <c r="AL48" s="320"/>
      <c r="AM48" s="320"/>
      <c r="AN48" s="320"/>
      <c r="AO48" s="320"/>
      <c r="AP48" s="320"/>
      <c r="AQ48" s="320"/>
    </row>
    <row r="49" spans="1:43" ht="21" customHeight="1">
      <c r="B49" s="74" t="str">
        <f>IF(ISERROR(ABS(LOG(ABS(SUM(B16:B48)),EXP(3)))),"",ABS(LOG(ABS(SUM(B16:B48)),EXP(3))))</f>
        <v/>
      </c>
    </row>
    <row r="50" spans="1:43" ht="23.25" customHeight="1">
      <c r="B50" s="75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6"/>
      <c r="D50" s="76"/>
      <c r="E50" s="76"/>
      <c r="F50" s="76"/>
      <c r="G50" s="76"/>
      <c r="H50" s="76"/>
      <c r="I50" s="76"/>
      <c r="J50" s="76"/>
      <c r="K50" s="76"/>
      <c r="L50" s="76"/>
      <c r="AH50" s="170"/>
      <c r="AI50" s="86"/>
      <c r="AJ50" s="86"/>
      <c r="AK50" s="86"/>
    </row>
    <row r="51" spans="1:43" s="88" customFormat="1" ht="24" customHeight="1">
      <c r="A51" s="87"/>
      <c r="B51" s="87"/>
      <c r="C51" s="280" t="s">
        <v>2149</v>
      </c>
      <c r="D51" s="280"/>
      <c r="E51" s="280"/>
      <c r="F51" s="280"/>
      <c r="G51" s="280"/>
      <c r="H51" s="280"/>
      <c r="I51" s="280"/>
      <c r="J51" s="280"/>
      <c r="K51" s="280"/>
      <c r="L51" s="280"/>
      <c r="T51" s="97"/>
      <c r="AE51" s="97" t="s">
        <v>2151</v>
      </c>
      <c r="AH51" s="312" t="s">
        <v>2150</v>
      </c>
      <c r="AI51" s="312"/>
      <c r="AJ51" s="312"/>
      <c r="AK51" s="312"/>
      <c r="AL51" s="312"/>
      <c r="AM51" s="312"/>
      <c r="AN51" s="312"/>
      <c r="AO51" s="312"/>
      <c r="AP51" s="312"/>
      <c r="AQ51" s="312"/>
    </row>
    <row r="52" spans="1:43">
      <c r="C52" s="310">
        <f>OP!C45</f>
        <v>0</v>
      </c>
      <c r="D52" s="310"/>
      <c r="E52" s="310"/>
      <c r="F52" s="310"/>
      <c r="G52" s="310"/>
      <c r="H52" s="310"/>
      <c r="I52" s="310"/>
      <c r="J52" s="310"/>
      <c r="K52" s="310"/>
      <c r="L52" s="310"/>
      <c r="M52" s="310"/>
      <c r="N52" s="310"/>
      <c r="O52" s="310"/>
      <c r="P52" s="310"/>
      <c r="Q52" s="310"/>
      <c r="R52" s="310"/>
      <c r="AH52" s="311">
        <f>OP!AG45</f>
        <v>0</v>
      </c>
      <c r="AI52" s="311"/>
      <c r="AJ52" s="311"/>
      <c r="AK52" s="311"/>
      <c r="AL52" s="311"/>
      <c r="AM52" s="311"/>
      <c r="AN52" s="311"/>
      <c r="AO52" s="311"/>
      <c r="AP52" s="311"/>
      <c r="AQ52" s="311"/>
    </row>
    <row r="53" spans="1:43" ht="60.75" customHeight="1">
      <c r="H53" s="90"/>
      <c r="I53" s="90"/>
      <c r="J53" s="90"/>
      <c r="K53" s="90"/>
      <c r="L53" s="90"/>
      <c r="AJ53" s="92"/>
      <c r="AK53" s="93"/>
    </row>
    <row r="54" spans="1:43" ht="60.75" customHeight="1">
      <c r="C54" s="90"/>
      <c r="D54" s="90"/>
      <c r="E54" s="90"/>
      <c r="F54" s="90"/>
      <c r="G54" s="91"/>
      <c r="H54" s="90"/>
      <c r="I54" s="90"/>
      <c r="J54" s="90"/>
      <c r="K54" s="90"/>
      <c r="L54" s="90"/>
      <c r="AJ54" s="92"/>
      <c r="AK54" s="93"/>
    </row>
    <row r="55" spans="1:43" ht="33.75" customHeight="1">
      <c r="C55" s="90"/>
      <c r="D55" s="90"/>
      <c r="E55" s="90"/>
      <c r="F55" s="90"/>
      <c r="G55" s="91"/>
      <c r="H55" s="90"/>
      <c r="I55" s="90"/>
      <c r="J55" s="90"/>
      <c r="K55" s="90"/>
      <c r="L55" s="90"/>
    </row>
    <row r="56" spans="1:43" ht="33.75" customHeight="1">
      <c r="C56" s="90"/>
      <c r="D56" s="90"/>
      <c r="E56" s="90"/>
      <c r="F56" s="90"/>
      <c r="G56" s="91"/>
      <c r="H56" s="90"/>
      <c r="I56" s="90"/>
      <c r="J56" s="90"/>
      <c r="K56" s="90"/>
      <c r="L56" s="90"/>
    </row>
    <row r="57" spans="1:43" ht="72.75" customHeight="1">
      <c r="C57" s="279"/>
      <c r="D57" s="279"/>
      <c r="E57" s="279"/>
      <c r="F57" s="279"/>
      <c r="G57" s="279"/>
      <c r="H57" s="279"/>
      <c r="I57" s="279"/>
      <c r="J57" s="279"/>
      <c r="K57" s="279"/>
      <c r="L57" s="279"/>
      <c r="AJ57" s="92"/>
      <c r="AK57" s="93"/>
    </row>
    <row r="58" spans="1:43" ht="72.75" customHeight="1">
      <c r="AJ58" s="92"/>
      <c r="AK58" s="93"/>
    </row>
    <row r="59" spans="1:43" ht="20.45" customHeight="1">
      <c r="C59" s="171"/>
      <c r="D59" s="172"/>
      <c r="E59" s="98"/>
      <c r="F59" s="98"/>
      <c r="G59" s="98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173"/>
      <c r="AJ59" s="92"/>
      <c r="AK59" s="93"/>
    </row>
    <row r="60" spans="1:43">
      <c r="C60" s="94"/>
      <c r="D60" s="94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#Konverter</vt:lpstr>
      <vt:lpstr>#UNOS</vt:lpstr>
      <vt:lpstr>OP</vt:lpstr>
      <vt:lpstr>BS</vt:lpstr>
      <vt:lpstr>BU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Jasmin Pozderac</cp:lastModifiedBy>
  <cp:lastPrinted>2025-03-04T14:15:29Z</cp:lastPrinted>
  <dcterms:created xsi:type="dcterms:W3CDTF">2022-09-29T09:39:00Z</dcterms:created>
  <dcterms:modified xsi:type="dcterms:W3CDTF">2025-09-08T10:31:33Z</dcterms:modified>
  <cp:category>PrivrednaDrustva</cp:category>
</cp:coreProperties>
</file>